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elizabeth_caicedo_icbf_gov_co/Documents/"/>
    </mc:Choice>
  </mc:AlternateContent>
  <xr:revisionPtr revIDLastSave="0" documentId="8_{D49315AC-33AA-497C-986B-5A3BE93DF25F}" xr6:coauthVersionLast="47" xr6:coauthVersionMax="47" xr10:uidLastSave="{00000000-0000-0000-0000-000000000000}"/>
  <bookViews>
    <workbookView xWindow="-120" yWindow="-120" windowWidth="29040" windowHeight="15840" xr2:uid="{A4E8F9EF-77B3-413C-80C8-71353023DEA6}"/>
  </bookViews>
  <sheets>
    <sheet name="PLANTA DECRETO" sheetId="1" r:id="rId1"/>
  </sheets>
  <externalReferences>
    <externalReference r:id="rId2"/>
  </externalReferences>
  <definedNames>
    <definedName name="_xlnm._FilterDatabase" localSheetId="0" hidden="1">'PLANTA DECRETO'!$A$9:$Y$76</definedName>
    <definedName name="CEDULA">#REF!</definedName>
    <definedName name="REFERENC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 s="1"/>
  <c r="J11" i="1"/>
  <c r="K11" i="1"/>
  <c r="R11" i="1"/>
  <c r="S11" i="1" s="1"/>
  <c r="W11" i="1"/>
  <c r="Y11" i="1"/>
  <c r="G12" i="1"/>
  <c r="H12" i="1"/>
  <c r="I12" i="1" s="1"/>
  <c r="J12" i="1"/>
  <c r="K12" i="1"/>
  <c r="R12" i="1"/>
  <c r="S12" i="1" s="1"/>
  <c r="T12" i="1"/>
  <c r="U12" i="1" s="1"/>
  <c r="W12" i="1"/>
  <c r="X12" i="1"/>
  <c r="Y12" i="1"/>
  <c r="G13" i="1"/>
  <c r="H13" i="1"/>
  <c r="I13" i="1" s="1"/>
  <c r="J13" i="1"/>
  <c r="K13" i="1"/>
  <c r="K21" i="1" s="1"/>
  <c r="R13" i="1"/>
  <c r="X13" i="1" s="1"/>
  <c r="T13" i="1"/>
  <c r="U13" i="1" s="1"/>
  <c r="W13" i="1"/>
  <c r="Y13" i="1"/>
  <c r="G14" i="1"/>
  <c r="H14" i="1"/>
  <c r="I14" i="1" s="1"/>
  <c r="J14" i="1"/>
  <c r="K14" i="1"/>
  <c r="R14" i="1"/>
  <c r="S14" i="1" s="1"/>
  <c r="W14" i="1"/>
  <c r="Y14" i="1"/>
  <c r="G15" i="1"/>
  <c r="H15" i="1"/>
  <c r="I15" i="1" s="1"/>
  <c r="J15" i="1"/>
  <c r="K15" i="1"/>
  <c r="R15" i="1"/>
  <c r="S15" i="1" s="1"/>
  <c r="W15" i="1"/>
  <c r="Y15" i="1"/>
  <c r="G16" i="1"/>
  <c r="H16" i="1"/>
  <c r="I16" i="1" s="1"/>
  <c r="J16" i="1"/>
  <c r="K16" i="1"/>
  <c r="R16" i="1"/>
  <c r="S16" i="1" s="1"/>
  <c r="W16" i="1"/>
  <c r="Y16" i="1"/>
  <c r="G17" i="1"/>
  <c r="H17" i="1"/>
  <c r="I17" i="1" s="1"/>
  <c r="J17" i="1"/>
  <c r="K17" i="1"/>
  <c r="R17" i="1"/>
  <c r="X17" i="1" s="1"/>
  <c r="W17" i="1"/>
  <c r="Y17" i="1"/>
  <c r="G18" i="1"/>
  <c r="H18" i="1"/>
  <c r="I18" i="1" s="1"/>
  <c r="J18" i="1"/>
  <c r="K18" i="1"/>
  <c r="R18" i="1"/>
  <c r="S18" i="1" s="1"/>
  <c r="W18" i="1"/>
  <c r="Y18" i="1"/>
  <c r="G19" i="1"/>
  <c r="H19" i="1"/>
  <c r="I19" i="1" s="1"/>
  <c r="J19" i="1"/>
  <c r="K19" i="1"/>
  <c r="R19" i="1"/>
  <c r="S19" i="1" s="1"/>
  <c r="W19" i="1"/>
  <c r="Y19" i="1"/>
  <c r="G20" i="1"/>
  <c r="H20" i="1"/>
  <c r="I20" i="1" s="1"/>
  <c r="J20" i="1"/>
  <c r="K20" i="1"/>
  <c r="R20" i="1"/>
  <c r="S20" i="1" s="1"/>
  <c r="W20" i="1"/>
  <c r="Y20" i="1"/>
  <c r="D21" i="1"/>
  <c r="J21" i="1"/>
  <c r="N21" i="1" s="1"/>
  <c r="G23" i="1"/>
  <c r="H23" i="1"/>
  <c r="I23" i="1"/>
  <c r="J23" i="1"/>
  <c r="K23" i="1"/>
  <c r="K27" i="1" s="1"/>
  <c r="R23" i="1"/>
  <c r="S23" i="1"/>
  <c r="S27" i="1" s="1"/>
  <c r="T23" i="1"/>
  <c r="U23" i="1" s="1"/>
  <c r="W23" i="1"/>
  <c r="X23" i="1"/>
  <c r="Y23" i="1"/>
  <c r="G24" i="1"/>
  <c r="H24" i="1"/>
  <c r="I24" i="1"/>
  <c r="J24" i="1"/>
  <c r="K24" i="1"/>
  <c r="R24" i="1"/>
  <c r="T24" i="1" s="1"/>
  <c r="U24" i="1" s="1"/>
  <c r="S24" i="1"/>
  <c r="W24" i="1"/>
  <c r="X24" i="1"/>
  <c r="Y24" i="1"/>
  <c r="G25" i="1"/>
  <c r="I25" i="1"/>
  <c r="J25" i="1"/>
  <c r="J27" i="1" s="1"/>
  <c r="K25" i="1"/>
  <c r="R25" i="1"/>
  <c r="X25" i="1" s="1"/>
  <c r="S25" i="1"/>
  <c r="T25" i="1"/>
  <c r="U25" i="1" s="1"/>
  <c r="W25" i="1"/>
  <c r="Y25" i="1"/>
  <c r="G26" i="1"/>
  <c r="H26" i="1"/>
  <c r="I26" i="1"/>
  <c r="J26" i="1"/>
  <c r="K26" i="1"/>
  <c r="R26" i="1"/>
  <c r="S26" i="1"/>
  <c r="T26" i="1"/>
  <c r="U26" i="1" s="1"/>
  <c r="W26" i="1"/>
  <c r="X26" i="1"/>
  <c r="Y26" i="1"/>
  <c r="D27" i="1"/>
  <c r="D29" i="1"/>
  <c r="M34" i="1" s="1"/>
  <c r="G29" i="1"/>
  <c r="R29" i="1"/>
  <c r="S29" i="1" s="1"/>
  <c r="T29" i="1"/>
  <c r="U29" i="1" s="1"/>
  <c r="W29" i="1"/>
  <c r="Y29" i="1"/>
  <c r="G30" i="1"/>
  <c r="J30" i="1"/>
  <c r="K30" i="1"/>
  <c r="R30" i="1"/>
  <c r="S30" i="1"/>
  <c r="T30" i="1"/>
  <c r="U30" i="1" s="1"/>
  <c r="W30" i="1"/>
  <c r="X30" i="1"/>
  <c r="Y30" i="1"/>
  <c r="D31" i="1"/>
  <c r="G31" i="1"/>
  <c r="J31" i="1"/>
  <c r="K31" i="1"/>
  <c r="R31" i="1"/>
  <c r="T31" i="1" s="1"/>
  <c r="U31" i="1" s="1"/>
  <c r="S31" i="1"/>
  <c r="W31" i="1"/>
  <c r="Y31" i="1"/>
  <c r="D32" i="1"/>
  <c r="J32" i="1" s="1"/>
  <c r="G32" i="1"/>
  <c r="R32" i="1"/>
  <c r="S32" i="1" s="1"/>
  <c r="T32" i="1"/>
  <c r="U32" i="1" s="1"/>
  <c r="W32" i="1"/>
  <c r="Y32" i="1"/>
  <c r="D33" i="1"/>
  <c r="G33" i="1"/>
  <c r="J33" i="1"/>
  <c r="K33" i="1"/>
  <c r="R33" i="1"/>
  <c r="T33" i="1" s="1"/>
  <c r="U33" i="1" s="1"/>
  <c r="S33" i="1"/>
  <c r="W33" i="1"/>
  <c r="X33" i="1"/>
  <c r="Y33" i="1"/>
  <c r="D34" i="1"/>
  <c r="J34" i="1" s="1"/>
  <c r="G34" i="1"/>
  <c r="R34" i="1"/>
  <c r="S34" i="1" s="1"/>
  <c r="W34" i="1"/>
  <c r="Y34" i="1"/>
  <c r="G35" i="1"/>
  <c r="J35" i="1"/>
  <c r="K35" i="1"/>
  <c r="R35" i="1"/>
  <c r="S35" i="1"/>
  <c r="T35" i="1"/>
  <c r="U35" i="1"/>
  <c r="W35" i="1"/>
  <c r="X35" i="1"/>
  <c r="Y35" i="1"/>
  <c r="D36" i="1"/>
  <c r="G36" i="1"/>
  <c r="J36" i="1"/>
  <c r="L39" i="1" s="1"/>
  <c r="N39" i="1" s="1"/>
  <c r="K36" i="1"/>
  <c r="R36" i="1"/>
  <c r="X36" i="1" s="1"/>
  <c r="S36" i="1"/>
  <c r="T36" i="1"/>
  <c r="U36" i="1" s="1"/>
  <c r="W36" i="1"/>
  <c r="Y36" i="1"/>
  <c r="G37" i="1"/>
  <c r="J37" i="1"/>
  <c r="K37" i="1"/>
  <c r="R37" i="1"/>
  <c r="T37" i="1" s="1"/>
  <c r="U37" i="1" s="1"/>
  <c r="S37" i="1"/>
  <c r="W37" i="1"/>
  <c r="Y37" i="1"/>
  <c r="D38" i="1"/>
  <c r="J38" i="1" s="1"/>
  <c r="G38" i="1"/>
  <c r="K38" i="1"/>
  <c r="R38" i="1"/>
  <c r="T38" i="1"/>
  <c r="W38" i="1"/>
  <c r="X38" i="1"/>
  <c r="Y38" i="1"/>
  <c r="D39" i="1"/>
  <c r="G39" i="1"/>
  <c r="J39" i="1"/>
  <c r="K39" i="1"/>
  <c r="M39" i="1"/>
  <c r="R39" i="1"/>
  <c r="S39" i="1"/>
  <c r="T39" i="1"/>
  <c r="U39" i="1"/>
  <c r="W39" i="1"/>
  <c r="X39" i="1"/>
  <c r="Y39" i="1"/>
  <c r="G40" i="1"/>
  <c r="J40" i="1"/>
  <c r="K40" i="1"/>
  <c r="R40" i="1"/>
  <c r="T40" i="1" s="1"/>
  <c r="U40" i="1" s="1"/>
  <c r="S40" i="1"/>
  <c r="W40" i="1"/>
  <c r="X40" i="1"/>
  <c r="Y40" i="1"/>
  <c r="D41" i="1"/>
  <c r="S41" i="1" s="1"/>
  <c r="G41" i="1"/>
  <c r="R41" i="1"/>
  <c r="T41" i="1"/>
  <c r="W41" i="1"/>
  <c r="X41" i="1"/>
  <c r="Y41" i="1"/>
  <c r="R42" i="1"/>
  <c r="W42" i="1"/>
  <c r="X42" i="1"/>
  <c r="Y42" i="1"/>
  <c r="R43" i="1"/>
  <c r="W43" i="1"/>
  <c r="X43" i="1"/>
  <c r="Y43" i="1"/>
  <c r="G44" i="1"/>
  <c r="J44" i="1"/>
  <c r="J51" i="1" s="1"/>
  <c r="K44" i="1"/>
  <c r="R44" i="1"/>
  <c r="S44" i="1" s="1"/>
  <c r="W44" i="1"/>
  <c r="Y44" i="1"/>
  <c r="G45" i="1"/>
  <c r="J45" i="1"/>
  <c r="K45" i="1"/>
  <c r="R45" i="1"/>
  <c r="T45" i="1" s="1"/>
  <c r="U45" i="1" s="1"/>
  <c r="S45" i="1"/>
  <c r="W45" i="1"/>
  <c r="Y45" i="1"/>
  <c r="G46" i="1"/>
  <c r="J46" i="1"/>
  <c r="K46" i="1"/>
  <c r="K51" i="1" s="1"/>
  <c r="R46" i="1"/>
  <c r="S46" i="1"/>
  <c r="T46" i="1"/>
  <c r="U46" i="1" s="1"/>
  <c r="W46" i="1"/>
  <c r="X46" i="1"/>
  <c r="Y46" i="1"/>
  <c r="G47" i="1"/>
  <c r="J47" i="1"/>
  <c r="K47" i="1"/>
  <c r="R47" i="1"/>
  <c r="S47" i="1" s="1"/>
  <c r="T47" i="1"/>
  <c r="U47" i="1" s="1"/>
  <c r="W47" i="1"/>
  <c r="X47" i="1"/>
  <c r="Y47" i="1"/>
  <c r="G48" i="1"/>
  <c r="J48" i="1"/>
  <c r="K48" i="1"/>
  <c r="R48" i="1"/>
  <c r="S48" i="1"/>
  <c r="T48" i="1"/>
  <c r="U48" i="1"/>
  <c r="W48" i="1"/>
  <c r="X48" i="1"/>
  <c r="Y48" i="1"/>
  <c r="G49" i="1"/>
  <c r="J49" i="1"/>
  <c r="K49" i="1"/>
  <c r="R49" i="1"/>
  <c r="T49" i="1" s="1"/>
  <c r="U49" i="1" s="1"/>
  <c r="S49" i="1"/>
  <c r="W49" i="1"/>
  <c r="Y49" i="1"/>
  <c r="G50" i="1"/>
  <c r="J50" i="1"/>
  <c r="K50" i="1"/>
  <c r="R50" i="1"/>
  <c r="S50" i="1"/>
  <c r="T50" i="1"/>
  <c r="U50" i="1" s="1"/>
  <c r="W50" i="1"/>
  <c r="X50" i="1"/>
  <c r="Y50" i="1"/>
  <c r="D51" i="1"/>
  <c r="M51" i="1" s="1"/>
  <c r="R51" i="1"/>
  <c r="X51" i="1" s="1"/>
  <c r="W51" i="1"/>
  <c r="Y51" i="1"/>
  <c r="R52" i="1"/>
  <c r="X52" i="1" s="1"/>
  <c r="W52" i="1"/>
  <c r="Y52" i="1"/>
  <c r="G53" i="1"/>
  <c r="J53" i="1"/>
  <c r="K53" i="1"/>
  <c r="R53" i="1"/>
  <c r="S53" i="1"/>
  <c r="T53" i="1"/>
  <c r="U53" i="1"/>
  <c r="W53" i="1"/>
  <c r="X53" i="1"/>
  <c r="Y53" i="1"/>
  <c r="D54" i="1"/>
  <c r="G54" i="1"/>
  <c r="J54" i="1"/>
  <c r="K54" i="1"/>
  <c r="R54" i="1"/>
  <c r="T54" i="1" s="1"/>
  <c r="U54" i="1" s="1"/>
  <c r="S54" i="1"/>
  <c r="W54" i="1"/>
  <c r="Y54" i="1"/>
  <c r="G55" i="1"/>
  <c r="J55" i="1"/>
  <c r="K55" i="1"/>
  <c r="R55" i="1"/>
  <c r="S55" i="1"/>
  <c r="T55" i="1"/>
  <c r="U55" i="1" s="1"/>
  <c r="W55" i="1"/>
  <c r="X55" i="1"/>
  <c r="Y55" i="1"/>
  <c r="D56" i="1"/>
  <c r="S56" i="1" s="1"/>
  <c r="G56" i="1"/>
  <c r="R56" i="1"/>
  <c r="T56" i="1"/>
  <c r="U56" i="1"/>
  <c r="W56" i="1"/>
  <c r="X56" i="1"/>
  <c r="Y56" i="1"/>
  <c r="D57" i="1"/>
  <c r="G57" i="1"/>
  <c r="J57" i="1"/>
  <c r="K57" i="1"/>
  <c r="R57" i="1"/>
  <c r="T57" i="1" s="1"/>
  <c r="U57" i="1" s="1"/>
  <c r="S57" i="1"/>
  <c r="W57" i="1"/>
  <c r="Y57" i="1"/>
  <c r="D58" i="1"/>
  <c r="K58" i="1" s="1"/>
  <c r="G58" i="1"/>
  <c r="J58" i="1"/>
  <c r="R58" i="1"/>
  <c r="R73" i="1" s="1"/>
  <c r="X73" i="1" s="1"/>
  <c r="W58" i="1"/>
  <c r="Y58" i="1"/>
  <c r="D59" i="1"/>
  <c r="G59" i="1"/>
  <c r="J59" i="1"/>
  <c r="K59" i="1"/>
  <c r="R59" i="1"/>
  <c r="S59" i="1"/>
  <c r="T59" i="1"/>
  <c r="U59" i="1"/>
  <c r="W59" i="1"/>
  <c r="X59" i="1"/>
  <c r="Y59" i="1"/>
  <c r="G60" i="1"/>
  <c r="J60" i="1"/>
  <c r="K60" i="1"/>
  <c r="R60" i="1"/>
  <c r="T60" i="1" s="1"/>
  <c r="U60" i="1" s="1"/>
  <c r="S60" i="1"/>
  <c r="W60" i="1"/>
  <c r="Y60" i="1"/>
  <c r="G61" i="1"/>
  <c r="J61" i="1"/>
  <c r="K61" i="1"/>
  <c r="R61" i="1"/>
  <c r="T61" i="1" s="1"/>
  <c r="U61" i="1" s="1"/>
  <c r="S61" i="1"/>
  <c r="W61" i="1"/>
  <c r="X61" i="1"/>
  <c r="Y61" i="1"/>
  <c r="D62" i="1"/>
  <c r="S62" i="1" s="1"/>
  <c r="G62" i="1"/>
  <c r="R62" i="1"/>
  <c r="T62" i="1"/>
  <c r="U62" i="1"/>
  <c r="W62" i="1"/>
  <c r="X62" i="1"/>
  <c r="Y62" i="1"/>
  <c r="G63" i="1"/>
  <c r="J63" i="1"/>
  <c r="K63" i="1"/>
  <c r="R63" i="1"/>
  <c r="S63" i="1" s="1"/>
  <c r="T63" i="1"/>
  <c r="U63" i="1" s="1"/>
  <c r="W63" i="1"/>
  <c r="Y63" i="1"/>
  <c r="G64" i="1"/>
  <c r="J64" i="1"/>
  <c r="K64" i="1"/>
  <c r="R64" i="1"/>
  <c r="S64" i="1" s="1"/>
  <c r="W64" i="1"/>
  <c r="Y64" i="1"/>
  <c r="G65" i="1"/>
  <c r="J65" i="1"/>
  <c r="K65" i="1"/>
  <c r="R65" i="1"/>
  <c r="S65" i="1" s="1"/>
  <c r="W65" i="1"/>
  <c r="X65" i="1"/>
  <c r="Y65" i="1"/>
  <c r="G66" i="1"/>
  <c r="J66" i="1"/>
  <c r="K66" i="1"/>
  <c r="R66" i="1"/>
  <c r="X66" i="1" s="1"/>
  <c r="S66" i="1"/>
  <c r="T66" i="1"/>
  <c r="U66" i="1" s="1"/>
  <c r="W66" i="1"/>
  <c r="Y66" i="1"/>
  <c r="G67" i="1"/>
  <c r="J67" i="1"/>
  <c r="K67" i="1"/>
  <c r="R67" i="1"/>
  <c r="X67" i="1" s="1"/>
  <c r="S67" i="1"/>
  <c r="T67" i="1"/>
  <c r="U67" i="1" s="1"/>
  <c r="W67" i="1"/>
  <c r="Y67" i="1"/>
  <c r="G68" i="1"/>
  <c r="J68" i="1"/>
  <c r="K68" i="1"/>
  <c r="R68" i="1"/>
  <c r="X68" i="1" s="1"/>
  <c r="W68" i="1"/>
  <c r="Y68" i="1"/>
  <c r="G69" i="1"/>
  <c r="J69" i="1"/>
  <c r="K69" i="1"/>
  <c r="R69" i="1"/>
  <c r="S69" i="1" s="1"/>
  <c r="W69" i="1"/>
  <c r="Y69" i="1"/>
  <c r="G70" i="1"/>
  <c r="J70" i="1"/>
  <c r="K70" i="1"/>
  <c r="R70" i="1"/>
  <c r="S70" i="1"/>
  <c r="T70" i="1"/>
  <c r="U70" i="1"/>
  <c r="W70" i="1"/>
  <c r="X70" i="1"/>
  <c r="Y70" i="1"/>
  <c r="G71" i="1"/>
  <c r="J71" i="1"/>
  <c r="K71" i="1"/>
  <c r="R71" i="1"/>
  <c r="S71" i="1" s="1"/>
  <c r="T71" i="1"/>
  <c r="U71" i="1" s="1"/>
  <c r="W71" i="1"/>
  <c r="Y71" i="1"/>
  <c r="G72" i="1"/>
  <c r="J72" i="1"/>
  <c r="K72" i="1"/>
  <c r="R72" i="1"/>
  <c r="S72" i="1" s="1"/>
  <c r="W72" i="1"/>
  <c r="Y72" i="1"/>
  <c r="W73" i="1"/>
  <c r="Y73" i="1"/>
  <c r="W74" i="1"/>
  <c r="X74" i="1"/>
  <c r="Y74" i="1"/>
  <c r="S51" i="1" l="1"/>
  <c r="S42" i="1"/>
  <c r="N51" i="1"/>
  <c r="L51" i="1"/>
  <c r="N27" i="1"/>
  <c r="U27" i="1"/>
  <c r="V27" i="1" s="1"/>
  <c r="K73" i="1"/>
  <c r="T65" i="1"/>
  <c r="U65" i="1" s="1"/>
  <c r="X60" i="1"/>
  <c r="X57" i="1"/>
  <c r="X54" i="1"/>
  <c r="X49" i="1"/>
  <c r="U38" i="1"/>
  <c r="T17" i="1"/>
  <c r="U17" i="1" s="1"/>
  <c r="X71" i="1"/>
  <c r="X63" i="1"/>
  <c r="K62" i="1"/>
  <c r="K56" i="1"/>
  <c r="K41" i="1"/>
  <c r="K34" i="1"/>
  <c r="X32" i="1"/>
  <c r="X29" i="1"/>
  <c r="X18" i="1"/>
  <c r="S17" i="1"/>
  <c r="X14" i="1"/>
  <c r="S13" i="1"/>
  <c r="S21" i="1" s="1"/>
  <c r="S74" i="1" s="1"/>
  <c r="T68" i="1"/>
  <c r="U68" i="1" s="1"/>
  <c r="J62" i="1"/>
  <c r="J56" i="1"/>
  <c r="J73" i="1" s="1"/>
  <c r="X44" i="1"/>
  <c r="J41" i="1"/>
  <c r="S38" i="1"/>
  <c r="S68" i="1"/>
  <c r="T18" i="1"/>
  <c r="U18" i="1" s="1"/>
  <c r="T14" i="1"/>
  <c r="U14" i="1" s="1"/>
  <c r="D73" i="1"/>
  <c r="M73" i="1" s="1"/>
  <c r="X69" i="1"/>
  <c r="X58" i="1"/>
  <c r="T44" i="1"/>
  <c r="U44" i="1" s="1"/>
  <c r="U51" i="1" s="1"/>
  <c r="V51" i="1" s="1"/>
  <c r="X19" i="1"/>
  <c r="X15" i="1"/>
  <c r="X11" i="1"/>
  <c r="X72" i="1"/>
  <c r="X64" i="1"/>
  <c r="K32" i="1"/>
  <c r="K29" i="1"/>
  <c r="T69" i="1"/>
  <c r="U69" i="1" s="1"/>
  <c r="T58" i="1"/>
  <c r="U58" i="1" s="1"/>
  <c r="X45" i="1"/>
  <c r="X34" i="1"/>
  <c r="J29" i="1"/>
  <c r="T19" i="1"/>
  <c r="U19" i="1" s="1"/>
  <c r="T15" i="1"/>
  <c r="U15" i="1" s="1"/>
  <c r="T11" i="1"/>
  <c r="U11" i="1" s="1"/>
  <c r="S58" i="1"/>
  <c r="S73" i="1" s="1"/>
  <c r="D42" i="1"/>
  <c r="X37" i="1"/>
  <c r="X20" i="1"/>
  <c r="X16" i="1"/>
  <c r="T72" i="1"/>
  <c r="U72" i="1" s="1"/>
  <c r="T64" i="1"/>
  <c r="U64" i="1" s="1"/>
  <c r="U73" i="1" s="1"/>
  <c r="V73" i="1" s="1"/>
  <c r="T34" i="1"/>
  <c r="U34" i="1" s="1"/>
  <c r="U42" i="1" s="1"/>
  <c r="V42" i="1" s="1"/>
  <c r="X31" i="1"/>
  <c r="T20" i="1"/>
  <c r="U20" i="1" s="1"/>
  <c r="T16" i="1"/>
  <c r="U16" i="1" s="1"/>
  <c r="U41" i="1"/>
  <c r="U21" i="1" l="1"/>
  <c r="J42" i="1"/>
  <c r="L34" i="1"/>
  <c r="N34" i="1" s="1"/>
  <c r="K42" i="1"/>
  <c r="K74" i="1" s="1"/>
  <c r="D74" i="1"/>
  <c r="M74" i="1" s="1"/>
  <c r="L73" i="1"/>
  <c r="N73" i="1"/>
  <c r="L42" i="1" l="1"/>
  <c r="J74" i="1"/>
  <c r="V21" i="1"/>
  <c r="U74" i="1"/>
  <c r="V74" i="1" s="1"/>
  <c r="L74" i="1" l="1"/>
  <c r="N74" i="1"/>
</calcChain>
</file>

<file path=xl/sharedStrings.xml><?xml version="1.0" encoding="utf-8"?>
<sst xmlns="http://schemas.openxmlformats.org/spreadsheetml/2006/main" count="107" uniqueCount="61">
  <si>
    <t>AuxiliodeTransportes</t>
  </si>
  <si>
    <t>SubsidiodeAilimentación</t>
  </si>
  <si>
    <t>IncrementoSMMLV</t>
  </si>
  <si>
    <t>BasedeAlimentación</t>
  </si>
  <si>
    <t>&lt; 50% Y &gt; 35%</t>
  </si>
  <si>
    <t>BaseBSP</t>
  </si>
  <si>
    <t>SalarioMínimoLegal</t>
  </si>
  <si>
    <t>Total</t>
  </si>
  <si>
    <t>Subtotal</t>
  </si>
  <si>
    <t>SECRETARIO EJECUTIVO</t>
  </si>
  <si>
    <t>SECRETARIO</t>
  </si>
  <si>
    <t>CONDUCTOR MECANICO</t>
  </si>
  <si>
    <t>AUXILIAR ADMINISTRATIVO</t>
  </si>
  <si>
    <t>Nivel Asistencial</t>
  </si>
  <si>
    <t>TECNICO ADMINISTRATIVO</t>
  </si>
  <si>
    <t>Nivel Técnico</t>
  </si>
  <si>
    <t>DEFENSOR DE FAMILIA</t>
  </si>
  <si>
    <t>PROFESIONAL UNIVERSITARIO</t>
  </si>
  <si>
    <t>PROFESIONAL ESPECIALIZADO</t>
  </si>
  <si>
    <t>Nivel Profesional</t>
  </si>
  <si>
    <t>JEFE DE OFICINA ASESORA</t>
  </si>
  <si>
    <t>ASESOR</t>
  </si>
  <si>
    <t>Nivel Asesor</t>
  </si>
  <si>
    <t>0137</t>
  </si>
  <si>
    <t>JEFE DE OFICINA</t>
  </si>
  <si>
    <t>0150</t>
  </si>
  <si>
    <t>SUBDIRECTOR TECNICO</t>
  </si>
  <si>
    <t>0100</t>
  </si>
  <si>
    <t>DIRECTOR TECNICO</t>
  </si>
  <si>
    <t>0042</t>
  </si>
  <si>
    <t>DIRECTOR REGIONAL</t>
  </si>
  <si>
    <t>0040</t>
  </si>
  <si>
    <t>SUBDIRECTOR GENERAL</t>
  </si>
  <si>
    <t>0037</t>
  </si>
  <si>
    <t xml:space="preserve">SECRETARIO GENERAL </t>
  </si>
  <si>
    <t>0015</t>
  </si>
  <si>
    <t>DIRECTOR GENERAL</t>
  </si>
  <si>
    <t>Nivel Directivo</t>
  </si>
  <si>
    <t>PROMEDIO MES NIVEL</t>
  </si>
  <si>
    <t>COSTO MES TOTAL CARGOS</t>
  </si>
  <si>
    <t>PROMEDIO MES</t>
  </si>
  <si>
    <t>AÑO</t>
  </si>
  <si>
    <t>FACTOR PRESTACIONAL</t>
  </si>
  <si>
    <t>SUELDOS CON TRANSFERENCIAS</t>
  </si>
  <si>
    <t>SUELDOS AÑO</t>
  </si>
  <si>
    <t>Asignación Básica Mensual Planta</t>
  </si>
  <si>
    <t>Total Mensual</t>
  </si>
  <si>
    <t>Prima Técnica Cargo</t>
  </si>
  <si>
    <t>Gastos de Reepresentacion</t>
  </si>
  <si>
    <t>Asignación Básica Mensual
Incremento 10,88%</t>
  </si>
  <si>
    <t>Total Empleos</t>
  </si>
  <si>
    <t>Grado</t>
  </si>
  <si>
    <t>Código</t>
  </si>
  <si>
    <t>Denominación del Cargo</t>
  </si>
  <si>
    <t>Decreto No. 301 de 5 de marzo de 2024</t>
  </si>
  <si>
    <t>(Dto 03265 del 2002; 1020 de 2003; 1359 2-05-2006; 2489 de 2006; 1853 25-05-07; 423 14-05-2008; 4482 18-11-2009; 118 21-01-2010; 0988 14-05-2012 ; 1928 6-09-13; 1479 de 4-09-2017; 880 de 25-06-2020 y 2280 de 29-12-2023)</t>
  </si>
  <si>
    <t>PLANTA DE PERSONAL DEL ICBF</t>
  </si>
  <si>
    <t>DIRECCIÓN DE GESTIÓN HUMANA</t>
  </si>
  <si>
    <t>INSTITUTO COLOMBIANO DE BIENESTAR FAMILIAR</t>
  </si>
  <si>
    <t>DEPARTAMENTO ADMINISTRATIVO PARA LA PROSPERIDAD SOCIAL</t>
  </si>
  <si>
    <t>REPÚBLICA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</si>
</sst>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[$€-2]* #,##0.00_);_([$€-2]* \(#,##0.00\);_([$€-2]* &quot;-&quot;??_)"/>
    <numFmt numFmtId="165" formatCode="_(* #,##0.00_);_(* \(#,##0.00\);_(* &quot;-&quot;??_);_(@_)"/>
    <numFmt numFmtId="166" formatCode="_-* #,##0_-;\-* #,##0_-;_-* &quot;-&quot;??_-;_-@_-"/>
    <numFmt numFmtId="167" formatCode="0.0%"/>
  </numFmts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64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82">
    <xf numFmtId="0" fontId="0" fillId="0" borderId="0" xfId="0"/>
    <xf numFmtId="0" fontId="1" fillId="2" borderId="0" xfId="0" applyFont="1" applyFill="1"/>
    <xf numFmtId="164" fontId="3" fillId="2" borderId="0" xfId="1" applyFont="1" applyFill="1"/>
    <xf numFmtId="3" fontId="3" fillId="2" borderId="0" xfId="2" applyNumberFormat="1" applyFont="1" applyFill="1"/>
    <xf numFmtId="0" fontId="3" fillId="2" borderId="0" xfId="2" applyFont="1" applyFill="1"/>
    <xf numFmtId="0" fontId="3" fillId="2" borderId="0" xfId="2" applyFont="1" applyFill="1" applyAlignment="1">
      <alignment horizontal="center"/>
    </xf>
    <xf numFmtId="3" fontId="3" fillId="2" borderId="1" xfId="3" applyNumberFormat="1" applyFont="1" applyFill="1" applyBorder="1"/>
    <xf numFmtId="3" fontId="3" fillId="0" borderId="1" xfId="3" applyNumberFormat="1" applyFont="1" applyBorder="1"/>
    <xf numFmtId="3" fontId="3" fillId="2" borderId="2" xfId="1" applyNumberFormat="1" applyFont="1" applyFill="1" applyBorder="1"/>
    <xf numFmtId="0" fontId="3" fillId="2" borderId="0" xfId="3" applyFont="1" applyFill="1"/>
    <xf numFmtId="10" fontId="4" fillId="0" borderId="0" xfId="3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4" fillId="2" borderId="0" xfId="3" applyFont="1" applyFill="1" applyAlignment="1">
      <alignment horizontal="center" vertical="center"/>
    </xf>
    <xf numFmtId="0" fontId="4" fillId="2" borderId="0" xfId="3" applyFont="1" applyFill="1" applyAlignment="1">
      <alignment vertical="center"/>
    </xf>
    <xf numFmtId="0" fontId="4" fillId="2" borderId="0" xfId="2" applyFont="1" applyFill="1" applyAlignment="1">
      <alignment vertical="center"/>
    </xf>
    <xf numFmtId="0" fontId="3" fillId="2" borderId="0" xfId="3" applyFont="1" applyFill="1" applyAlignment="1">
      <alignment vertical="center"/>
    </xf>
    <xf numFmtId="3" fontId="3" fillId="2" borderId="1" xfId="1" applyNumberFormat="1" applyFont="1" applyFill="1" applyBorder="1"/>
    <xf numFmtId="166" fontId="3" fillId="2" borderId="0" xfId="4" applyNumberFormat="1" applyFont="1" applyFill="1"/>
    <xf numFmtId="166" fontId="3" fillId="2" borderId="0" xfId="4" applyNumberFormat="1" applyFont="1" applyFill="1" applyBorder="1"/>
    <xf numFmtId="3" fontId="4" fillId="2" borderId="0" xfId="3" applyNumberFormat="1" applyFont="1" applyFill="1"/>
    <xf numFmtId="167" fontId="3" fillId="2" borderId="0" xfId="5" applyNumberFormat="1" applyFont="1" applyFill="1"/>
    <xf numFmtId="0" fontId="2" fillId="2" borderId="0" xfId="3" applyFill="1"/>
    <xf numFmtId="3" fontId="3" fillId="2" borderId="0" xfId="3" applyNumberFormat="1" applyFont="1" applyFill="1" applyAlignment="1">
      <alignment horizontal="center"/>
    </xf>
    <xf numFmtId="3" fontId="2" fillId="2" borderId="0" xfId="3" applyNumberFormat="1" applyFill="1"/>
    <xf numFmtId="0" fontId="3" fillId="2" borderId="0" xfId="3" applyFont="1" applyFill="1" applyAlignment="1">
      <alignment horizontal="center"/>
    </xf>
    <xf numFmtId="3" fontId="4" fillId="2" borderId="0" xfId="3" applyNumberFormat="1" applyFont="1" applyFill="1" applyAlignment="1">
      <alignment horizontal="center"/>
    </xf>
    <xf numFmtId="3" fontId="3" fillId="2" borderId="0" xfId="3" applyNumberFormat="1" applyFont="1" applyFill="1"/>
    <xf numFmtId="3" fontId="3" fillId="0" borderId="0" xfId="3" applyNumberFormat="1" applyFont="1" applyAlignment="1">
      <alignment vertical="center"/>
    </xf>
    <xf numFmtId="0" fontId="3" fillId="2" borderId="1" xfId="3" applyFont="1" applyFill="1" applyBorder="1"/>
    <xf numFmtId="3" fontId="4" fillId="2" borderId="1" xfId="3" applyNumberFormat="1" applyFont="1" applyFill="1" applyBorder="1" applyAlignment="1">
      <alignment horizontal="center"/>
    </xf>
    <xf numFmtId="3" fontId="4" fillId="2" borderId="1" xfId="3" applyNumberFormat="1" applyFont="1" applyFill="1" applyBorder="1"/>
    <xf numFmtId="3" fontId="3" fillId="2" borderId="1" xfId="3" applyNumberFormat="1" applyFont="1" applyFill="1" applyBorder="1" applyAlignment="1">
      <alignment horizontal="center" vertical="center" wrapText="1"/>
    </xf>
    <xf numFmtId="166" fontId="3" fillId="2" borderId="1" xfId="6" applyNumberFormat="1" applyFont="1" applyFill="1" applyBorder="1"/>
    <xf numFmtId="3" fontId="5" fillId="2" borderId="1" xfId="3" applyNumberFormat="1" applyFont="1" applyFill="1" applyBorder="1"/>
    <xf numFmtId="1" fontId="4" fillId="2" borderId="1" xfId="3" applyNumberFormat="1" applyFont="1" applyFill="1" applyBorder="1"/>
    <xf numFmtId="1" fontId="4" fillId="2" borderId="1" xfId="3" applyNumberFormat="1" applyFont="1" applyFill="1" applyBorder="1" applyAlignment="1">
      <alignment horizontal="center"/>
    </xf>
    <xf numFmtId="3" fontId="4" fillId="2" borderId="3" xfId="3" applyNumberFormat="1" applyFont="1" applyFill="1" applyBorder="1" applyAlignment="1">
      <alignment horizontal="center"/>
    </xf>
    <xf numFmtId="3" fontId="4" fillId="2" borderId="4" xfId="3" applyNumberFormat="1" applyFont="1" applyFill="1" applyBorder="1" applyAlignment="1">
      <alignment horizontal="center"/>
    </xf>
    <xf numFmtId="3" fontId="3" fillId="2" borderId="5" xfId="3" applyNumberFormat="1" applyFont="1" applyFill="1" applyBorder="1" applyAlignment="1">
      <alignment horizontal="center" vertical="center" wrapText="1"/>
    </xf>
    <xf numFmtId="166" fontId="3" fillId="2" borderId="0" xfId="6" applyNumberFormat="1" applyFont="1" applyFill="1"/>
    <xf numFmtId="3" fontId="5" fillId="2" borderId="5" xfId="3" applyNumberFormat="1" applyFont="1" applyFill="1" applyBorder="1" applyAlignment="1">
      <alignment horizontal="center"/>
    </xf>
    <xf numFmtId="3" fontId="4" fillId="2" borderId="5" xfId="3" applyNumberFormat="1" applyFont="1" applyFill="1" applyBorder="1" applyAlignment="1">
      <alignment horizontal="center"/>
    </xf>
    <xf numFmtId="0" fontId="3" fillId="2" borderId="5" xfId="3" applyFont="1" applyFill="1" applyBorder="1"/>
    <xf numFmtId="4" fontId="2" fillId="0" borderId="1" xfId="3" applyNumberFormat="1" applyBorder="1" applyAlignment="1">
      <alignment horizontal="center" vertical="center"/>
    </xf>
    <xf numFmtId="4" fontId="3" fillId="0" borderId="1" xfId="3" applyNumberFormat="1" applyFont="1" applyBorder="1" applyAlignment="1">
      <alignment horizontal="center" vertical="center"/>
    </xf>
    <xf numFmtId="0" fontId="2" fillId="2" borderId="1" xfId="3" applyFill="1" applyBorder="1"/>
    <xf numFmtId="3" fontId="2" fillId="0" borderId="1" xfId="3" applyNumberFormat="1" applyBorder="1"/>
    <xf numFmtId="3" fontId="3" fillId="2" borderId="1" xfId="3" applyNumberFormat="1" applyFont="1" applyFill="1" applyBorder="1" applyAlignment="1">
      <alignment horizontal="center"/>
    </xf>
    <xf numFmtId="1" fontId="3" fillId="2" borderId="1" xfId="3" applyNumberFormat="1" applyFont="1" applyFill="1" applyBorder="1"/>
    <xf numFmtId="1" fontId="3" fillId="2" borderId="1" xfId="3" applyNumberFormat="1" applyFont="1" applyFill="1" applyBorder="1" applyAlignment="1">
      <alignment horizontal="left"/>
    </xf>
    <xf numFmtId="4" fontId="4" fillId="2" borderId="1" xfId="3" applyNumberFormat="1" applyFont="1" applyFill="1" applyBorder="1" applyAlignment="1">
      <alignment horizontal="center"/>
    </xf>
    <xf numFmtId="4" fontId="4" fillId="2" borderId="6" xfId="3" applyNumberFormat="1" applyFont="1" applyFill="1" applyBorder="1" applyAlignment="1">
      <alignment horizontal="center"/>
    </xf>
    <xf numFmtId="4" fontId="4" fillId="2" borderId="7" xfId="3" applyNumberFormat="1" applyFont="1" applyFill="1" applyBorder="1" applyAlignment="1">
      <alignment horizontal="center"/>
    </xf>
    <xf numFmtId="3" fontId="2" fillId="2" borderId="1" xfId="3" applyNumberFormat="1" applyFill="1" applyBorder="1"/>
    <xf numFmtId="4" fontId="3" fillId="2" borderId="1" xfId="3" applyNumberFormat="1" applyFont="1" applyFill="1" applyBorder="1" applyAlignment="1">
      <alignment horizontal="center"/>
    </xf>
    <xf numFmtId="4" fontId="3" fillId="2" borderId="6" xfId="3" applyNumberFormat="1" applyFont="1" applyFill="1" applyBorder="1" applyAlignment="1">
      <alignment horizontal="center"/>
    </xf>
    <xf numFmtId="4" fontId="3" fillId="2" borderId="7" xfId="3" applyNumberFormat="1" applyFont="1" applyFill="1" applyBorder="1" applyAlignment="1">
      <alignment horizontal="center"/>
    </xf>
    <xf numFmtId="3" fontId="5" fillId="2" borderId="1" xfId="3" applyNumberFormat="1" applyFont="1" applyFill="1" applyBorder="1" applyAlignment="1">
      <alignment horizontal="center"/>
    </xf>
    <xf numFmtId="4" fontId="3" fillId="0" borderId="1" xfId="3" applyNumberFormat="1" applyFont="1" applyBorder="1" applyAlignment="1">
      <alignment horizontal="center"/>
    </xf>
    <xf numFmtId="4" fontId="2" fillId="0" borderId="1" xfId="3" applyNumberFormat="1" applyBorder="1" applyAlignment="1">
      <alignment horizontal="center"/>
    </xf>
    <xf numFmtId="166" fontId="3" fillId="2" borderId="0" xfId="6" applyNumberFormat="1" applyFont="1" applyFill="1" applyAlignment="1">
      <alignment horizontal="center"/>
    </xf>
    <xf numFmtId="0" fontId="3" fillId="2" borderId="1" xfId="3" applyFont="1" applyFill="1" applyBorder="1" applyAlignment="1">
      <alignment horizontal="center"/>
    </xf>
    <xf numFmtId="1" fontId="3" fillId="0" borderId="1" xfId="1" applyNumberFormat="1" applyFont="1" applyBorder="1"/>
    <xf numFmtId="49" fontId="3" fillId="2" borderId="1" xfId="3" applyNumberFormat="1" applyFont="1" applyFill="1" applyBorder="1" applyAlignment="1">
      <alignment horizontal="right"/>
    </xf>
    <xf numFmtId="3" fontId="3" fillId="2" borderId="2" xfId="3" applyNumberFormat="1" applyFont="1" applyFill="1" applyBorder="1"/>
    <xf numFmtId="0" fontId="3" fillId="2" borderId="1" xfId="2" applyFont="1" applyFill="1" applyBorder="1"/>
    <xf numFmtId="0" fontId="5" fillId="2" borderId="1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/>
    </xf>
    <xf numFmtId="1" fontId="5" fillId="2" borderId="1" xfId="3" applyNumberFormat="1" applyFont="1" applyFill="1" applyBorder="1" applyAlignment="1">
      <alignment horizontal="center"/>
    </xf>
    <xf numFmtId="0" fontId="3" fillId="2" borderId="0" xfId="2" applyFont="1" applyFill="1" applyAlignment="1">
      <alignment horizontal="center" vertical="center" wrapText="1"/>
    </xf>
    <xf numFmtId="3" fontId="4" fillId="2" borderId="1" xfId="3" applyNumberFormat="1" applyFont="1" applyFill="1" applyBorder="1" applyAlignment="1">
      <alignment horizontal="center" vertical="center" wrapText="1"/>
    </xf>
    <xf numFmtId="3" fontId="4" fillId="2" borderId="5" xfId="3" applyNumberFormat="1" applyFont="1" applyFill="1" applyBorder="1" applyAlignment="1">
      <alignment horizontal="center" vertical="center" wrapText="1"/>
    </xf>
    <xf numFmtId="3" fontId="4" fillId="2" borderId="4" xfId="3" applyNumberFormat="1" applyFont="1" applyFill="1" applyBorder="1" applyAlignment="1">
      <alignment horizontal="center" vertical="center" textRotation="90" wrapText="1"/>
    </xf>
    <xf numFmtId="0" fontId="3" fillId="2" borderId="0" xfId="3" applyFont="1" applyFill="1" applyAlignment="1">
      <alignment horizontal="center" vertical="center" wrapText="1"/>
    </xf>
    <xf numFmtId="1" fontId="4" fillId="2" borderId="1" xfId="3" applyNumberFormat="1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 vertical="center"/>
    </xf>
    <xf numFmtId="0" fontId="3" fillId="2" borderId="0" xfId="2" applyFont="1" applyFill="1" applyAlignment="1">
      <alignment vertical="center" wrapText="1"/>
    </xf>
    <xf numFmtId="0" fontId="3" fillId="2" borderId="0" xfId="3" applyFont="1" applyFill="1" applyAlignment="1">
      <alignment vertical="center" wrapText="1"/>
    </xf>
    <xf numFmtId="0" fontId="3" fillId="2" borderId="0" xfId="3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Alignment="1">
      <alignment horizontal="center" vertical="center" wrapText="1"/>
    </xf>
  </cellXfs>
  <cellStyles count="7">
    <cellStyle name="Millares 10" xfId="4" xr:uid="{A18BA272-4000-424D-B078-878A18A582C3}"/>
    <cellStyle name="Millares 10 10" xfId="6" xr:uid="{E03E6B9B-CD46-47F6-9C7D-1F3191D224CE}"/>
    <cellStyle name="Normal" xfId="0" builtinId="0"/>
    <cellStyle name="Normal 2" xfId="2" xr:uid="{E30EAB7F-06F6-4A35-A225-D30ECD69A3D1}"/>
    <cellStyle name="Normal 2 2 2 2 2" xfId="3" xr:uid="{2DB313FA-ED2E-4B99-BB9C-C1FEB364CA33}"/>
    <cellStyle name="Normal 25" xfId="1" xr:uid="{1CEBB7E4-46B0-419E-9FCB-60777BBB357F}"/>
    <cellStyle name="Porcentaje 2" xfId="5" xr:uid="{DA79A2BE-E09D-4D61-8273-0EAB9C68D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LANTA%20ICBF%202022\PLANTA%20CARGOS%20ICBF.xlsx" TargetMode="External"/><Relationship Id="rId1" Type="http://schemas.openxmlformats.org/officeDocument/2006/relationships/externalLinkPath" Target="file:///Z:\PLANTA%20ICBF%202022\PLANTA%20CARGOS%20ICB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DL PP 2021"/>
      <sheetName val="REPORTE EDL 2020-2021"/>
      <sheetName val="EDL 2021-2022"/>
      <sheetName val="EDL PP 2022"/>
      <sheetName val="PLANTA"/>
      <sheetName val="ENCARGOS"/>
      <sheetName val="RETIROS"/>
      <sheetName val="SUPER"/>
      <sheetName val="RETIROS SUPER"/>
      <sheetName val="RETIROS TEMPO"/>
      <sheetName val="DIRECTORES REGIONALES"/>
      <sheetName val="LNR - SE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4C9C-9216-4CF8-96E6-5C5574446F83}">
  <dimension ref="A1:Z83"/>
  <sheetViews>
    <sheetView tabSelected="1" zoomScaleNormal="100" workbookViewId="0">
      <selection activeCell="A37" sqref="A37:XFD37"/>
    </sheetView>
  </sheetViews>
  <sheetFormatPr baseColWidth="10" defaultColWidth="11.42578125" defaultRowHeight="11.25" x14ac:dyDescent="0.2"/>
  <cols>
    <col min="1" max="1" width="23.28515625" style="1" bestFit="1" customWidth="1"/>
    <col min="2" max="2" width="6.5703125" style="1" bestFit="1" customWidth="1"/>
    <col min="3" max="3" width="5.7109375" style="1" customWidth="1"/>
    <col min="4" max="4" width="7.85546875" style="1" bestFit="1" customWidth="1"/>
    <col min="5" max="5" width="18.5703125" style="1" bestFit="1" customWidth="1"/>
    <col min="6" max="6" width="7.28515625" style="1" hidden="1" customWidth="1"/>
    <col min="7" max="7" width="10.140625" style="1" hidden="1" customWidth="1"/>
    <col min="8" max="8" width="7.85546875" style="1" bestFit="1" customWidth="1"/>
    <col min="9" max="9" width="11.85546875" style="1" bestFit="1" customWidth="1"/>
    <col min="10" max="10" width="11.7109375" style="1" bestFit="1" customWidth="1"/>
    <col min="11" max="11" width="16.7109375" style="1" hidden="1" customWidth="1"/>
    <col min="12" max="12" width="12.85546875" style="1" hidden="1" customWidth="1"/>
    <col min="13" max="13" width="4.85546875" style="1" hidden="1" customWidth="1"/>
    <col min="14" max="14" width="10.28515625" style="1" hidden="1" customWidth="1"/>
    <col min="15" max="15" width="5.140625" style="1" customWidth="1"/>
    <col min="16" max="16" width="9.5703125" style="1" customWidth="1"/>
    <col min="17" max="17" width="7.28515625" style="1" customWidth="1"/>
    <col min="18" max="18" width="12.5703125" style="1" customWidth="1"/>
    <col min="19" max="19" width="15.140625" style="1" customWidth="1"/>
    <col min="20" max="20" width="9" style="1" customWidth="1"/>
    <col min="21" max="21" width="11.7109375" style="1" hidden="1" customWidth="1"/>
    <col min="22" max="22" width="9.140625" style="1" hidden="1" customWidth="1"/>
    <col min="23" max="23" width="25" style="1" hidden="1" customWidth="1"/>
    <col min="24" max="24" width="9.5703125" style="1" hidden="1" customWidth="1"/>
    <col min="25" max="26" width="11.42578125" style="1" hidden="1" customWidth="1"/>
    <col min="27" max="29" width="11.42578125" style="1" customWidth="1"/>
    <col min="30" max="16384" width="11.42578125" style="1"/>
  </cols>
  <sheetData>
    <row r="1" spans="1:25" x14ac:dyDescent="0.2">
      <c r="A1" s="79" t="s">
        <v>60</v>
      </c>
      <c r="B1" s="79"/>
      <c r="C1" s="79"/>
      <c r="D1" s="79"/>
      <c r="E1" s="79"/>
      <c r="F1" s="79"/>
      <c r="G1" s="79"/>
      <c r="H1" s="79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5" x14ac:dyDescent="0.2">
      <c r="A2" s="81" t="s">
        <v>59</v>
      </c>
      <c r="B2" s="81"/>
      <c r="C2" s="81"/>
      <c r="D2" s="81"/>
      <c r="E2" s="81"/>
      <c r="F2" s="81"/>
      <c r="G2" s="81"/>
      <c r="H2" s="81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</row>
    <row r="3" spans="1:25" x14ac:dyDescent="0.2">
      <c r="A3" s="79" t="s">
        <v>58</v>
      </c>
      <c r="B3" s="79"/>
      <c r="C3" s="79"/>
      <c r="D3" s="79"/>
      <c r="E3" s="79"/>
      <c r="F3" s="79"/>
      <c r="G3" s="79"/>
      <c r="H3" s="79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5" x14ac:dyDescent="0.2">
      <c r="A4" s="79" t="s">
        <v>57</v>
      </c>
      <c r="B4" s="79"/>
      <c r="C4" s="79"/>
      <c r="D4" s="79"/>
      <c r="E4" s="79"/>
      <c r="F4" s="79"/>
      <c r="G4" s="79"/>
      <c r="H4" s="79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5" x14ac:dyDescent="0.2">
      <c r="A5" s="79" t="s">
        <v>56</v>
      </c>
      <c r="B5" s="79"/>
      <c r="C5" s="79"/>
      <c r="D5" s="79"/>
      <c r="E5" s="79"/>
      <c r="F5" s="79"/>
      <c r="G5" s="79"/>
      <c r="H5" s="79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5" ht="18.75" customHeight="1" x14ac:dyDescent="0.2">
      <c r="A6" s="78" t="s">
        <v>55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7"/>
      <c r="M6" s="77"/>
      <c r="N6" s="77"/>
      <c r="O6" s="77"/>
      <c r="P6" s="77"/>
      <c r="Q6" s="77"/>
      <c r="R6" s="77"/>
      <c r="S6" s="77"/>
      <c r="T6" s="77"/>
      <c r="U6" s="77"/>
      <c r="V6" s="76"/>
      <c r="W6" s="76"/>
      <c r="X6" s="76"/>
    </row>
    <row r="7" spans="1:25" ht="11.25" customHeight="1" x14ac:dyDescent="0.2">
      <c r="A7" s="75" t="s">
        <v>54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5" x14ac:dyDescent="0.2">
      <c r="A8" s="11"/>
      <c r="B8" s="11"/>
      <c r="C8" s="11"/>
      <c r="D8" s="1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56.25" x14ac:dyDescent="0.2">
      <c r="A9" s="74" t="s">
        <v>53</v>
      </c>
      <c r="B9" s="74" t="s">
        <v>52</v>
      </c>
      <c r="C9" s="74" t="s">
        <v>51</v>
      </c>
      <c r="D9" s="70" t="s">
        <v>50</v>
      </c>
      <c r="E9" s="70" t="s">
        <v>49</v>
      </c>
      <c r="F9" s="70" t="s">
        <v>48</v>
      </c>
      <c r="G9" s="70"/>
      <c r="H9" s="70" t="s">
        <v>47</v>
      </c>
      <c r="I9" s="70" t="s">
        <v>46</v>
      </c>
      <c r="J9" s="70" t="s">
        <v>45</v>
      </c>
      <c r="K9" s="70" t="s">
        <v>45</v>
      </c>
      <c r="L9" s="73"/>
      <c r="M9" s="73"/>
      <c r="N9" s="73"/>
      <c r="O9" s="72" t="s">
        <v>44</v>
      </c>
      <c r="P9" s="72" t="s">
        <v>43</v>
      </c>
      <c r="Q9" s="72" t="s">
        <v>42</v>
      </c>
      <c r="R9" s="71" t="s">
        <v>41</v>
      </c>
      <c r="S9" s="71" t="s">
        <v>40</v>
      </c>
      <c r="T9" s="71" t="s">
        <v>40</v>
      </c>
      <c r="U9" s="71" t="s">
        <v>39</v>
      </c>
      <c r="V9" s="70" t="s">
        <v>38</v>
      </c>
      <c r="W9" s="69"/>
      <c r="X9" s="69"/>
    </row>
    <row r="10" spans="1:25" ht="12.75" x14ac:dyDescent="0.2">
      <c r="A10" s="68" t="s">
        <v>37</v>
      </c>
      <c r="B10" s="67"/>
      <c r="C10" s="67"/>
      <c r="D10" s="29"/>
      <c r="E10" s="66">
        <v>2024</v>
      </c>
      <c r="F10" s="66"/>
      <c r="G10" s="66"/>
      <c r="H10" s="45"/>
      <c r="I10" s="45"/>
      <c r="J10" s="66">
        <v>2024</v>
      </c>
      <c r="K10" s="66"/>
      <c r="L10" s="9"/>
      <c r="M10" s="24"/>
      <c r="N10" s="9"/>
      <c r="O10" s="6"/>
      <c r="P10" s="6"/>
      <c r="Q10" s="6"/>
      <c r="R10" s="53"/>
      <c r="S10" s="28"/>
      <c r="T10" s="66"/>
      <c r="U10" s="45"/>
      <c r="V10" s="21"/>
      <c r="W10" s="65"/>
      <c r="X10" s="3"/>
    </row>
    <row r="11" spans="1:25" ht="12.75" x14ac:dyDescent="0.2">
      <c r="A11" s="48" t="s">
        <v>36</v>
      </c>
      <c r="B11" s="63" t="s">
        <v>35</v>
      </c>
      <c r="C11" s="48">
        <v>25</v>
      </c>
      <c r="D11" s="47">
        <v>1</v>
      </c>
      <c r="E11" s="46">
        <v>17336871</v>
      </c>
      <c r="F11" s="6"/>
      <c r="G11" s="6">
        <f>ROUND((E11)*1.1088,0)</f>
        <v>19223123</v>
      </c>
      <c r="H11" s="6">
        <f>ROUND(E11*50/100,0)</f>
        <v>8668436</v>
      </c>
      <c r="I11" s="6">
        <f>+E11+F11+H11</f>
        <v>26005307</v>
      </c>
      <c r="J11" s="6">
        <f>ROUND(E11*D11,0)</f>
        <v>17336871</v>
      </c>
      <c r="K11" s="6">
        <f>+E11*D11</f>
        <v>17336871</v>
      </c>
      <c r="L11" s="9"/>
      <c r="M11" s="24"/>
      <c r="N11" s="9"/>
      <c r="O11" s="58">
        <v>29.938603250223</v>
      </c>
      <c r="P11" s="58">
        <v>34.961037481578998</v>
      </c>
      <c r="Q11" s="59">
        <v>2.9134198123032404</v>
      </c>
      <c r="R11" s="23">
        <f>+(E11+F11)*P11</f>
        <v>606114996.84429991</v>
      </c>
      <c r="S11" s="6">
        <f>+R11*D11</f>
        <v>606114996.84429991</v>
      </c>
      <c r="T11" s="64">
        <f>+R11/12</f>
        <v>50509583.070358329</v>
      </c>
      <c r="U11" s="64">
        <f>+T11*D11</f>
        <v>50509583.070358329</v>
      </c>
      <c r="V11" s="21"/>
      <c r="W11" s="28" t="str">
        <f>CONCATENATE(A11,C11)</f>
        <v>DIRECTOR GENERAL25</v>
      </c>
      <c r="X11" s="26">
        <f>+R11</f>
        <v>606114996.84429991</v>
      </c>
      <c r="Y11" s="26">
        <f>+E11+F11</f>
        <v>17336871</v>
      </c>
    </row>
    <row r="12" spans="1:25" ht="12.75" x14ac:dyDescent="0.2">
      <c r="A12" s="48" t="s">
        <v>34</v>
      </c>
      <c r="B12" s="63" t="s">
        <v>33</v>
      </c>
      <c r="C12" s="48">
        <v>24</v>
      </c>
      <c r="D12" s="47">
        <v>1</v>
      </c>
      <c r="E12" s="46">
        <v>16079145</v>
      </c>
      <c r="F12" s="6"/>
      <c r="G12" s="6">
        <f>ROUND((E12)*1.1088,0)</f>
        <v>17828556</v>
      </c>
      <c r="H12" s="6">
        <f>ROUND(E12*50/100,0)</f>
        <v>8039573</v>
      </c>
      <c r="I12" s="6">
        <f>+E12+H12</f>
        <v>24118718</v>
      </c>
      <c r="J12" s="6">
        <f>ROUND(E12*D12,0)</f>
        <v>16079145</v>
      </c>
      <c r="K12" s="6">
        <f>+E12*D12</f>
        <v>16079145</v>
      </c>
      <c r="L12" s="9"/>
      <c r="M12" s="24"/>
      <c r="N12" s="9"/>
      <c r="O12" s="58">
        <v>24.516182002314814</v>
      </c>
      <c r="P12" s="58">
        <v>29.639652085648144</v>
      </c>
      <c r="Q12" s="59">
        <v>2.4699710071373455</v>
      </c>
      <c r="R12" s="23">
        <f>+E12*P12</f>
        <v>476580263.63468891</v>
      </c>
      <c r="S12" s="6">
        <f>+R12*D12</f>
        <v>476580263.63468891</v>
      </c>
      <c r="T12" s="64">
        <f>+R12/12</f>
        <v>39715021.969557412</v>
      </c>
      <c r="U12" s="64">
        <f>+T12*D12</f>
        <v>39715021.969557412</v>
      </c>
      <c r="V12" s="21"/>
      <c r="W12" s="28" t="str">
        <f>CONCATENATE(A12,C12)</f>
        <v>SECRETARIO GENERAL 24</v>
      </c>
      <c r="X12" s="26">
        <f>+R12</f>
        <v>476580263.63468891</v>
      </c>
      <c r="Y12" s="26">
        <f>+E12+F12</f>
        <v>16079145</v>
      </c>
    </row>
    <row r="13" spans="1:25" ht="12.75" x14ac:dyDescent="0.2">
      <c r="A13" s="48" t="s">
        <v>32</v>
      </c>
      <c r="B13" s="63" t="s">
        <v>31</v>
      </c>
      <c r="C13" s="48">
        <v>24</v>
      </c>
      <c r="D13" s="47">
        <v>1</v>
      </c>
      <c r="E13" s="46">
        <v>16079145</v>
      </c>
      <c r="F13" s="6"/>
      <c r="G13" s="6">
        <f>ROUND((E13)*1.1088,0)</f>
        <v>17828556</v>
      </c>
      <c r="H13" s="6">
        <f>ROUND(E13*50/100,0)</f>
        <v>8039573</v>
      </c>
      <c r="I13" s="6">
        <f>+E13+H13</f>
        <v>24118718</v>
      </c>
      <c r="J13" s="6">
        <f>ROUND(E13*D13,0)</f>
        <v>16079145</v>
      </c>
      <c r="K13" s="6">
        <f>+E13*D13</f>
        <v>16079145</v>
      </c>
      <c r="L13" s="9"/>
      <c r="M13" s="24"/>
      <c r="N13" s="9"/>
      <c r="O13" s="58">
        <v>24.516182002314814</v>
      </c>
      <c r="P13" s="58">
        <v>29.639652085648144</v>
      </c>
      <c r="Q13" s="59">
        <v>2.4699710071373455</v>
      </c>
      <c r="R13" s="23">
        <f>+E13*P13</f>
        <v>476580263.63468891</v>
      </c>
      <c r="S13" s="6">
        <f>+R13*D13</f>
        <v>476580263.63468891</v>
      </c>
      <c r="T13" s="6">
        <f>+R13/12</f>
        <v>39715021.969557412</v>
      </c>
      <c r="U13" s="6">
        <f>+T13*D13</f>
        <v>39715021.969557412</v>
      </c>
      <c r="V13" s="21"/>
      <c r="W13" s="28" t="str">
        <f>CONCATENATE(A13,C13)</f>
        <v>SUBDIRECTOR GENERAL24</v>
      </c>
      <c r="X13" s="26">
        <f>+R13</f>
        <v>476580263.63468891</v>
      </c>
      <c r="Y13" s="26">
        <f>+E13+F13</f>
        <v>16079145</v>
      </c>
    </row>
    <row r="14" spans="1:25" ht="12.75" x14ac:dyDescent="0.2">
      <c r="A14" s="49" t="s">
        <v>30</v>
      </c>
      <c r="B14" s="63" t="s">
        <v>29</v>
      </c>
      <c r="C14" s="48">
        <v>19</v>
      </c>
      <c r="D14" s="47">
        <v>5</v>
      </c>
      <c r="E14" s="46">
        <v>10998808</v>
      </c>
      <c r="F14" s="6"/>
      <c r="G14" s="6">
        <f>ROUND((E14)*1.1088,0)</f>
        <v>12195478</v>
      </c>
      <c r="H14" s="6">
        <f>ROUND(E14*50/100,0)</f>
        <v>5499404</v>
      </c>
      <c r="I14" s="6">
        <f>+E14+H14</f>
        <v>16498212</v>
      </c>
      <c r="J14" s="6">
        <f>ROUND(E14*D14,0)</f>
        <v>54994040</v>
      </c>
      <c r="K14" s="6">
        <f>+E14*D14</f>
        <v>54994040</v>
      </c>
      <c r="L14" s="9"/>
      <c r="M14" s="24"/>
      <c r="N14" s="9"/>
      <c r="O14" s="58">
        <v>22.536590470679009</v>
      </c>
      <c r="P14" s="58">
        <v>25.9765808595679</v>
      </c>
      <c r="Q14" s="59">
        <v>2.166339982124486</v>
      </c>
      <c r="R14" s="23">
        <f>+E14*P14</f>
        <v>285711425.37086231</v>
      </c>
      <c r="S14" s="6">
        <f>+R14*D14</f>
        <v>1428557126.8543115</v>
      </c>
      <c r="T14" s="6">
        <f>+R14/12</f>
        <v>23809285.447571859</v>
      </c>
      <c r="U14" s="6">
        <f>+T14*D14</f>
        <v>119046427.23785929</v>
      </c>
      <c r="V14" s="21"/>
      <c r="W14" s="28" t="str">
        <f>CONCATENATE(A14,C14)</f>
        <v>DIRECTOR REGIONAL19</v>
      </c>
      <c r="X14" s="26">
        <f>+R14</f>
        <v>285711425.37086231</v>
      </c>
      <c r="Y14" s="26">
        <f>+E14+F14</f>
        <v>10998808</v>
      </c>
    </row>
    <row r="15" spans="1:25" ht="12.75" x14ac:dyDescent="0.2">
      <c r="A15" s="49" t="s">
        <v>30</v>
      </c>
      <c r="B15" s="63" t="s">
        <v>29</v>
      </c>
      <c r="C15" s="48">
        <v>18</v>
      </c>
      <c r="D15" s="47">
        <v>23</v>
      </c>
      <c r="E15" s="46">
        <v>10213966</v>
      </c>
      <c r="F15" s="6"/>
      <c r="G15" s="6">
        <f>ROUND((E15)*1.1088,0)</f>
        <v>11325246</v>
      </c>
      <c r="H15" s="6">
        <f>ROUND(E15*50/100,0)</f>
        <v>5106983</v>
      </c>
      <c r="I15" s="6">
        <f>+E15+H15</f>
        <v>15320949</v>
      </c>
      <c r="J15" s="6">
        <f>ROUND(E15*D15,0)</f>
        <v>234921218</v>
      </c>
      <c r="K15" s="6">
        <f>+E15*D15</f>
        <v>234921218</v>
      </c>
      <c r="L15" s="9"/>
      <c r="M15" s="24"/>
      <c r="N15" s="9"/>
      <c r="O15" s="58">
        <v>22.536590470679009</v>
      </c>
      <c r="P15" s="58">
        <v>25.9765808595679</v>
      </c>
      <c r="Q15" s="59">
        <v>2.166339982124486</v>
      </c>
      <c r="R15" s="23">
        <f>+E15*P15</f>
        <v>265323913.69587731</v>
      </c>
      <c r="S15" s="6">
        <f>+R15*D15</f>
        <v>6102450015.0051785</v>
      </c>
      <c r="T15" s="6">
        <f>+R15/12</f>
        <v>22110326.141323108</v>
      </c>
      <c r="U15" s="6">
        <f>+T15*D15</f>
        <v>508537501.25043148</v>
      </c>
      <c r="V15" s="21"/>
      <c r="W15" s="28" t="str">
        <f>CONCATENATE(A15,C15)</f>
        <v>DIRECTOR REGIONAL18</v>
      </c>
      <c r="X15" s="26">
        <f>+R15</f>
        <v>265323913.69587731</v>
      </c>
      <c r="Y15" s="26">
        <f>+E15+F15</f>
        <v>10213966</v>
      </c>
    </row>
    <row r="16" spans="1:25" ht="12.75" x14ac:dyDescent="0.2">
      <c r="A16" s="49" t="s">
        <v>30</v>
      </c>
      <c r="B16" s="63" t="s">
        <v>29</v>
      </c>
      <c r="C16" s="48">
        <v>9</v>
      </c>
      <c r="D16" s="47">
        <v>5</v>
      </c>
      <c r="E16" s="46">
        <v>6982910</v>
      </c>
      <c r="F16" s="6"/>
      <c r="G16" s="6">
        <f>ROUND((E16)*1.1088,0)</f>
        <v>7742651</v>
      </c>
      <c r="H16" s="6">
        <f>ROUND(E16*50/100,0)</f>
        <v>3491455</v>
      </c>
      <c r="I16" s="6">
        <f>+E16+H16</f>
        <v>10474365</v>
      </c>
      <c r="J16" s="6">
        <f>ROUND(E16*D16,0)</f>
        <v>34914550</v>
      </c>
      <c r="K16" s="6">
        <f>+E16*D16</f>
        <v>34914550</v>
      </c>
      <c r="L16" s="9"/>
      <c r="M16" s="24"/>
      <c r="N16" s="9"/>
      <c r="O16" s="58">
        <v>22.536590470679009</v>
      </c>
      <c r="P16" s="58">
        <v>25.9765808595679</v>
      </c>
      <c r="Q16" s="59">
        <v>2.166339982124486</v>
      </c>
      <c r="R16" s="23">
        <f>+E16*P16</f>
        <v>181392126.25008529</v>
      </c>
      <c r="S16" s="6">
        <f>+R16*D16</f>
        <v>906960631.25042653</v>
      </c>
      <c r="T16" s="6">
        <f>+R16/12</f>
        <v>15116010.520840442</v>
      </c>
      <c r="U16" s="6">
        <f>+T16*D16</f>
        <v>75580052.604202211</v>
      </c>
      <c r="V16" s="21"/>
      <c r="W16" s="28" t="str">
        <f>CONCATENATE(A16,C16)</f>
        <v>DIRECTOR REGIONAL9</v>
      </c>
      <c r="X16" s="26">
        <f>+R16</f>
        <v>181392126.25008529</v>
      </c>
      <c r="Y16" s="26">
        <f>+E16+F16</f>
        <v>6982910</v>
      </c>
    </row>
    <row r="17" spans="1:25" ht="12.75" x14ac:dyDescent="0.2">
      <c r="A17" s="48" t="s">
        <v>28</v>
      </c>
      <c r="B17" s="63" t="s">
        <v>27</v>
      </c>
      <c r="C17" s="48">
        <v>23</v>
      </c>
      <c r="D17" s="47">
        <v>9</v>
      </c>
      <c r="E17" s="46">
        <v>14901073</v>
      </c>
      <c r="F17" s="6"/>
      <c r="G17" s="6">
        <f>ROUND((E17)*1.1088,0)</f>
        <v>16522310</v>
      </c>
      <c r="H17" s="6">
        <f>ROUND(E17*50/100,0)</f>
        <v>7450537</v>
      </c>
      <c r="I17" s="6">
        <f>+E17+H17</f>
        <v>22351610</v>
      </c>
      <c r="J17" s="6">
        <f>ROUND(E17*D17,0)</f>
        <v>134109657</v>
      </c>
      <c r="K17" s="6">
        <f>+E17*D17</f>
        <v>134109657</v>
      </c>
      <c r="L17" s="9"/>
      <c r="M17" s="24"/>
      <c r="N17" s="9"/>
      <c r="O17" s="58">
        <v>22.536590470679009</v>
      </c>
      <c r="P17" s="58">
        <v>25.9765808595679</v>
      </c>
      <c r="Q17" s="59">
        <v>2.166339982124486</v>
      </c>
      <c r="R17" s="23">
        <f>+E17*P17</f>
        <v>387078927.67882401</v>
      </c>
      <c r="S17" s="6">
        <f>+R17*D17</f>
        <v>3483710349.109416</v>
      </c>
      <c r="T17" s="6">
        <f>+R17/12</f>
        <v>32256577.306568667</v>
      </c>
      <c r="U17" s="6">
        <f>+T17*D17</f>
        <v>290309195.75911802</v>
      </c>
      <c r="V17" s="21"/>
      <c r="W17" s="28" t="str">
        <f>CONCATENATE(A17,C17)</f>
        <v>DIRECTOR TECNICO23</v>
      </c>
      <c r="X17" s="26">
        <f>+R17</f>
        <v>387078927.67882401</v>
      </c>
      <c r="Y17" s="26">
        <f>+E17+F17</f>
        <v>14901073</v>
      </c>
    </row>
    <row r="18" spans="1:25" ht="12.75" x14ac:dyDescent="0.2">
      <c r="A18" s="48" t="s">
        <v>28</v>
      </c>
      <c r="B18" s="63" t="s">
        <v>27</v>
      </c>
      <c r="C18" s="48">
        <v>22</v>
      </c>
      <c r="D18" s="47">
        <v>6</v>
      </c>
      <c r="E18" s="46">
        <v>13566889</v>
      </c>
      <c r="F18" s="6"/>
      <c r="G18" s="6">
        <f>ROUND((E18)*1.1088,0)</f>
        <v>15042967</v>
      </c>
      <c r="H18" s="6">
        <f>ROUND(E18*50/100,0)</f>
        <v>6783445</v>
      </c>
      <c r="I18" s="6">
        <f>+E18+H18</f>
        <v>20350334</v>
      </c>
      <c r="J18" s="6">
        <f>ROUND(E18*D18,0)</f>
        <v>81401334</v>
      </c>
      <c r="K18" s="6">
        <f>+E18*D18</f>
        <v>81401334</v>
      </c>
      <c r="L18" s="9"/>
      <c r="M18" s="24"/>
      <c r="N18" s="9"/>
      <c r="O18" s="58">
        <v>22.536590470679009</v>
      </c>
      <c r="P18" s="58">
        <v>25.9765808595679</v>
      </c>
      <c r="Q18" s="59">
        <v>2.166339982124486</v>
      </c>
      <c r="R18" s="23">
        <f>+E18*P18</f>
        <v>352421389.12128228</v>
      </c>
      <c r="S18" s="6">
        <f>+R18*D18</f>
        <v>2114528334.7276936</v>
      </c>
      <c r="T18" s="6">
        <f>+R18/12</f>
        <v>29368449.09344019</v>
      </c>
      <c r="U18" s="6">
        <f>+T18*D18</f>
        <v>176210694.56064114</v>
      </c>
      <c r="V18" s="21"/>
      <c r="W18" s="28" t="str">
        <f>CONCATENATE(A18,C18)</f>
        <v>DIRECTOR TECNICO22</v>
      </c>
      <c r="X18" s="26">
        <f>+R18</f>
        <v>352421389.12128228</v>
      </c>
      <c r="Y18" s="26">
        <f>+E18+F18</f>
        <v>13566889</v>
      </c>
    </row>
    <row r="19" spans="1:25" ht="12.75" x14ac:dyDescent="0.2">
      <c r="A19" s="48" t="s">
        <v>26</v>
      </c>
      <c r="B19" s="63" t="s">
        <v>25</v>
      </c>
      <c r="C19" s="48">
        <v>21</v>
      </c>
      <c r="D19" s="47">
        <v>17</v>
      </c>
      <c r="E19" s="46">
        <v>12260463</v>
      </c>
      <c r="F19" s="6"/>
      <c r="G19" s="6">
        <f>ROUND((E19)*1.1088,0)</f>
        <v>13594401</v>
      </c>
      <c r="H19" s="6">
        <f>ROUND(E19*50/100,0)</f>
        <v>6130232</v>
      </c>
      <c r="I19" s="6">
        <f>+E19+H19</f>
        <v>18390695</v>
      </c>
      <c r="J19" s="6">
        <f>ROUND(E19*D19,0)</f>
        <v>208427871</v>
      </c>
      <c r="K19" s="6">
        <f>+E19*D19</f>
        <v>208427871</v>
      </c>
      <c r="L19" s="9"/>
      <c r="M19" s="24"/>
      <c r="N19" s="9"/>
      <c r="O19" s="58">
        <v>22.536590470679009</v>
      </c>
      <c r="P19" s="58">
        <v>25.9765808595679</v>
      </c>
      <c r="Q19" s="59">
        <v>2.166339982124486</v>
      </c>
      <c r="R19" s="23">
        <f>+E19*P19</f>
        <v>318484908.49524045</v>
      </c>
      <c r="S19" s="6">
        <f>+R19*D19</f>
        <v>5414243444.4190874</v>
      </c>
      <c r="T19" s="6">
        <f>+R19/12</f>
        <v>26540409.041270036</v>
      </c>
      <c r="U19" s="6">
        <f>+T19*D19</f>
        <v>451186953.7015906</v>
      </c>
      <c r="V19" s="21"/>
      <c r="W19" s="28" t="str">
        <f>CONCATENATE(A19,C19)</f>
        <v>SUBDIRECTOR TECNICO21</v>
      </c>
      <c r="X19" s="26">
        <f>+R19</f>
        <v>318484908.49524045</v>
      </c>
      <c r="Y19" s="26">
        <f>+E19+F19</f>
        <v>12260463</v>
      </c>
    </row>
    <row r="20" spans="1:25" ht="12.75" x14ac:dyDescent="0.2">
      <c r="A20" s="48" t="s">
        <v>24</v>
      </c>
      <c r="B20" s="63" t="s">
        <v>23</v>
      </c>
      <c r="C20" s="48">
        <v>22</v>
      </c>
      <c r="D20" s="47">
        <v>5</v>
      </c>
      <c r="E20" s="46">
        <v>13566889</v>
      </c>
      <c r="F20" s="6"/>
      <c r="G20" s="6">
        <f>ROUND((E20)*1.1088,0)</f>
        <v>15042967</v>
      </c>
      <c r="H20" s="6">
        <f>ROUND(E20*50/100,0)</f>
        <v>6783445</v>
      </c>
      <c r="I20" s="6">
        <f>+E20+H20</f>
        <v>20350334</v>
      </c>
      <c r="J20" s="6">
        <f>ROUND(E20*D20,0)</f>
        <v>67834445</v>
      </c>
      <c r="K20" s="6">
        <f>+E20*D20</f>
        <v>67834445</v>
      </c>
      <c r="L20" s="9"/>
      <c r="M20" s="24"/>
      <c r="N20" s="9"/>
      <c r="O20" s="58">
        <v>22.536590470679009</v>
      </c>
      <c r="P20" s="58">
        <v>25.9765808595679</v>
      </c>
      <c r="Q20" s="59">
        <v>2.166339982124486</v>
      </c>
      <c r="R20" s="23">
        <f>+E20*P20</f>
        <v>352421389.12128228</v>
      </c>
      <c r="S20" s="6">
        <f>+R20*D20</f>
        <v>1762106945.6064115</v>
      </c>
      <c r="T20" s="6">
        <f>+R20/12</f>
        <v>29368449.09344019</v>
      </c>
      <c r="U20" s="6">
        <f>+T20*D20</f>
        <v>146842245.46720093</v>
      </c>
      <c r="V20" s="21"/>
      <c r="W20" s="28" t="str">
        <f>CONCATENATE(A20,C20)</f>
        <v>JEFE DE OFICINA22</v>
      </c>
      <c r="X20" s="26">
        <f>+R20</f>
        <v>352421389.12128228</v>
      </c>
      <c r="Y20" s="26">
        <f>+E20+F20</f>
        <v>13566889</v>
      </c>
    </row>
    <row r="21" spans="1:25" ht="12.75" x14ac:dyDescent="0.2">
      <c r="A21" s="35" t="s">
        <v>8</v>
      </c>
      <c r="B21" s="34"/>
      <c r="C21" s="34"/>
      <c r="D21" s="29">
        <f>SUM(D11:D20)</f>
        <v>73</v>
      </c>
      <c r="E21" s="53"/>
      <c r="F21" s="6"/>
      <c r="G21" s="6"/>
      <c r="H21" s="28"/>
      <c r="I21" s="28"/>
      <c r="J21" s="29">
        <f>SUM(J11:J20)</f>
        <v>866098276</v>
      </c>
      <c r="K21" s="57">
        <f>SUM(K11:K20)</f>
        <v>866098276</v>
      </c>
      <c r="L21" s="9"/>
      <c r="M21" s="31">
        <v>52</v>
      </c>
      <c r="N21" s="31">
        <f>+J21/D21</f>
        <v>11864359.94520548</v>
      </c>
      <c r="O21" s="52"/>
      <c r="P21" s="51"/>
      <c r="Q21" s="50"/>
      <c r="R21" s="23"/>
      <c r="S21" s="29">
        <f>SUM(S11:S20)</f>
        <v>22771832371.086205</v>
      </c>
      <c r="T21" s="6"/>
      <c r="U21" s="29">
        <f>SUM(U11:U20)</f>
        <v>1897652697.5905168</v>
      </c>
      <c r="V21" s="29">
        <f>+U21/D21</f>
        <v>25995242.432746805</v>
      </c>
      <c r="W21" s="28"/>
      <c r="X21" s="26"/>
      <c r="Y21" s="9"/>
    </row>
    <row r="22" spans="1:25" ht="12.75" x14ac:dyDescent="0.2">
      <c r="A22" s="35" t="s">
        <v>22</v>
      </c>
      <c r="B22" s="34"/>
      <c r="C22" s="34"/>
      <c r="D22" s="29"/>
      <c r="E22" s="53"/>
      <c r="F22" s="6"/>
      <c r="G22" s="6"/>
      <c r="H22" s="28"/>
      <c r="I22" s="28"/>
      <c r="J22" s="28"/>
      <c r="K22" s="6"/>
      <c r="L22" s="9"/>
      <c r="M22" s="24"/>
      <c r="N22" s="9"/>
      <c r="O22" s="56"/>
      <c r="P22" s="55"/>
      <c r="Q22" s="54"/>
      <c r="R22" s="23"/>
      <c r="S22" s="6"/>
      <c r="T22" s="6"/>
      <c r="U22" s="21"/>
      <c r="V22" s="21"/>
      <c r="W22" s="28"/>
      <c r="X22" s="26"/>
      <c r="Y22" s="9"/>
    </row>
    <row r="23" spans="1:25" ht="12.75" x14ac:dyDescent="0.2">
      <c r="A23" s="48" t="s">
        <v>21</v>
      </c>
      <c r="B23" s="48">
        <v>1020</v>
      </c>
      <c r="C23" s="48">
        <v>18</v>
      </c>
      <c r="D23" s="47">
        <v>4</v>
      </c>
      <c r="E23" s="46">
        <v>16153855</v>
      </c>
      <c r="F23" s="6"/>
      <c r="G23" s="6">
        <f>ROUND((E23)*1.1088,0)</f>
        <v>17911394</v>
      </c>
      <c r="H23" s="6">
        <f>ROUND(E23*50/100,0)</f>
        <v>8076928</v>
      </c>
      <c r="I23" s="6">
        <f>+E23+H23</f>
        <v>24230783</v>
      </c>
      <c r="J23" s="6">
        <f>ROUND(E23*D23,0)</f>
        <v>64615420</v>
      </c>
      <c r="K23" s="6">
        <f>+E23*D23</f>
        <v>64615420</v>
      </c>
      <c r="L23" s="9"/>
      <c r="M23" s="24"/>
      <c r="N23" s="9"/>
      <c r="O23" s="58">
        <v>24.516182002314814</v>
      </c>
      <c r="P23" s="58">
        <v>29.639652085648148</v>
      </c>
      <c r="Q23" s="59">
        <v>2.4699710071373455</v>
      </c>
      <c r="R23" s="23">
        <f>+E23*P23</f>
        <v>478794642.04200774</v>
      </c>
      <c r="S23" s="6">
        <f>+R23*D23</f>
        <v>1915178568.168031</v>
      </c>
      <c r="T23" s="6">
        <f>+R23/12</f>
        <v>39899553.503500648</v>
      </c>
      <c r="U23" s="6">
        <f>+T23*D23</f>
        <v>159598214.01400259</v>
      </c>
      <c r="V23" s="21"/>
      <c r="W23" s="28" t="str">
        <f>CONCATENATE(A23,C23)</f>
        <v>ASESOR18</v>
      </c>
      <c r="X23" s="26">
        <f>+R23</f>
        <v>478794642.04200774</v>
      </c>
      <c r="Y23" s="26">
        <f>+E23</f>
        <v>16153855</v>
      </c>
    </row>
    <row r="24" spans="1:25" ht="12.75" x14ac:dyDescent="0.2">
      <c r="A24" s="48" t="s">
        <v>21</v>
      </c>
      <c r="B24" s="48">
        <v>1020</v>
      </c>
      <c r="C24" s="48">
        <v>16</v>
      </c>
      <c r="D24" s="47">
        <v>9</v>
      </c>
      <c r="E24" s="46">
        <v>13470323</v>
      </c>
      <c r="F24" s="6"/>
      <c r="G24" s="6">
        <f>ROUND((E24)*1.1088,0)</f>
        <v>14935894</v>
      </c>
      <c r="H24" s="6">
        <f>ROUND(E24*50/100,0)</f>
        <v>6735162</v>
      </c>
      <c r="I24" s="6">
        <f>+E24+H24</f>
        <v>20205485</v>
      </c>
      <c r="J24" s="6">
        <f>ROUND(E24*D24,0)</f>
        <v>121232907</v>
      </c>
      <c r="K24" s="6">
        <f>+E24*D24</f>
        <v>121232907</v>
      </c>
      <c r="L24" s="9"/>
      <c r="M24" s="24"/>
      <c r="N24" s="9"/>
      <c r="O24" s="58">
        <v>24.516182002314814</v>
      </c>
      <c r="P24" s="58">
        <v>29.639652085648148</v>
      </c>
      <c r="Q24" s="59">
        <v>2.4699710071373455</v>
      </c>
      <c r="R24" s="23">
        <f>+E24*P24</f>
        <v>399255687.2013042</v>
      </c>
      <c r="S24" s="6">
        <f>+R24*D24</f>
        <v>3593301184.811738</v>
      </c>
      <c r="T24" s="6">
        <f>+R24/12</f>
        <v>33271307.266775351</v>
      </c>
      <c r="U24" s="6">
        <f>+T24*D24</f>
        <v>299441765.40097815</v>
      </c>
      <c r="V24" s="21"/>
      <c r="W24" s="28" t="str">
        <f>CONCATENATE(A24,C24)</f>
        <v>ASESOR16</v>
      </c>
      <c r="X24" s="26">
        <f>+R24</f>
        <v>399255687.2013042</v>
      </c>
      <c r="Y24" s="26">
        <f>+E24</f>
        <v>13470323</v>
      </c>
    </row>
    <row r="25" spans="1:25" ht="12.75" x14ac:dyDescent="0.2">
      <c r="A25" s="48" t="s">
        <v>21</v>
      </c>
      <c r="B25" s="48">
        <v>1020</v>
      </c>
      <c r="C25" s="48">
        <v>15</v>
      </c>
      <c r="D25" s="47">
        <v>1</v>
      </c>
      <c r="E25" s="46">
        <v>12258871</v>
      </c>
      <c r="F25" s="6"/>
      <c r="G25" s="6">
        <f>ROUND((E25)*1.1088,0)</f>
        <v>13592636</v>
      </c>
      <c r="H25" s="6"/>
      <c r="I25" s="6">
        <f>+E25+H25</f>
        <v>12258871</v>
      </c>
      <c r="J25" s="6">
        <f>ROUND(E25*D25,0)</f>
        <v>12258871</v>
      </c>
      <c r="K25" s="6">
        <f>+E25*D25</f>
        <v>12258871</v>
      </c>
      <c r="L25" s="9"/>
      <c r="M25" s="24"/>
      <c r="N25" s="9"/>
      <c r="O25" s="56">
        <v>16.889877507716047</v>
      </c>
      <c r="P25" s="55">
        <v>20.329413118827159</v>
      </c>
      <c r="Q25" s="59">
        <v>1.6941177599022634</v>
      </c>
      <c r="R25" s="23">
        <f>+E25*P25</f>
        <v>249215652.9294098</v>
      </c>
      <c r="S25" s="6">
        <f>+R25*D25</f>
        <v>249215652.9294098</v>
      </c>
      <c r="T25" s="6">
        <f>+R25/12</f>
        <v>20767971.077450816</v>
      </c>
      <c r="U25" s="6">
        <f>+T25*D25</f>
        <v>20767971.077450816</v>
      </c>
      <c r="V25" s="21"/>
      <c r="W25" s="28" t="str">
        <f>CONCATENATE(A25,C25)</f>
        <v>ASESOR15</v>
      </c>
      <c r="X25" s="26">
        <f>+R25</f>
        <v>249215652.9294098</v>
      </c>
      <c r="Y25" s="26">
        <f>+E25</f>
        <v>12258871</v>
      </c>
    </row>
    <row r="26" spans="1:25" ht="12.75" x14ac:dyDescent="0.2">
      <c r="A26" s="62" t="s">
        <v>20</v>
      </c>
      <c r="B26" s="48">
        <v>1045</v>
      </c>
      <c r="C26" s="48">
        <v>16</v>
      </c>
      <c r="D26" s="47">
        <v>2</v>
      </c>
      <c r="E26" s="46">
        <v>13470323</v>
      </c>
      <c r="F26" s="6"/>
      <c r="G26" s="6">
        <f>ROUND((E26)*1.1088,0)</f>
        <v>14935894</v>
      </c>
      <c r="H26" s="6">
        <f>ROUND(E26*50/100,0)</f>
        <v>6735162</v>
      </c>
      <c r="I26" s="6">
        <f>+E26+H26</f>
        <v>20205485</v>
      </c>
      <c r="J26" s="6">
        <f>ROUND(E26*D26,0)</f>
        <v>26940646</v>
      </c>
      <c r="K26" s="6">
        <f>+E26*D26</f>
        <v>26940646</v>
      </c>
      <c r="L26" s="9"/>
      <c r="M26" s="24"/>
      <c r="N26" s="9"/>
      <c r="O26" s="56">
        <v>22.889877507716051</v>
      </c>
      <c r="P26" s="55">
        <v>26.329413118827159</v>
      </c>
      <c r="Q26" s="59">
        <v>2.166339982124486</v>
      </c>
      <c r="R26" s="23">
        <f>+E26*P26</f>
        <v>354665699.11103922</v>
      </c>
      <c r="S26" s="6">
        <f>+R26*D26</f>
        <v>709331398.22207844</v>
      </c>
      <c r="T26" s="6">
        <f>+R26/12</f>
        <v>29555474.925919935</v>
      </c>
      <c r="U26" s="6">
        <f>+T26*D26</f>
        <v>59110949.85183987</v>
      </c>
      <c r="V26" s="21"/>
      <c r="W26" s="28" t="str">
        <f>CONCATENATE(A26,C26)</f>
        <v>JEFE DE OFICINA ASESORA16</v>
      </c>
      <c r="X26" s="26">
        <f>+R26</f>
        <v>354665699.11103922</v>
      </c>
      <c r="Y26" s="26">
        <f>+E26</f>
        <v>13470323</v>
      </c>
    </row>
    <row r="27" spans="1:25" ht="12.75" x14ac:dyDescent="0.2">
      <c r="A27" s="35" t="s">
        <v>8</v>
      </c>
      <c r="B27" s="34"/>
      <c r="C27" s="34"/>
      <c r="D27" s="29">
        <f>SUM(D23:D26)</f>
        <v>16</v>
      </c>
      <c r="E27" s="53"/>
      <c r="F27" s="6"/>
      <c r="G27" s="6"/>
      <c r="H27" s="28"/>
      <c r="I27" s="28"/>
      <c r="J27" s="29">
        <f>SUM(J23:J26)</f>
        <v>225047844</v>
      </c>
      <c r="K27" s="57">
        <f>SUM(K23:K26)</f>
        <v>225047844</v>
      </c>
      <c r="L27" s="9"/>
      <c r="M27" s="31">
        <v>12</v>
      </c>
      <c r="N27" s="31">
        <f>+J27/D27</f>
        <v>14065490.25</v>
      </c>
      <c r="O27" s="56"/>
      <c r="P27" s="55"/>
      <c r="Q27" s="54"/>
      <c r="R27" s="23"/>
      <c r="S27" s="29">
        <f>SUM(S23:S26)</f>
        <v>6467026804.1312571</v>
      </c>
      <c r="T27" s="6"/>
      <c r="U27" s="29">
        <f>SUM(U23:U26)</f>
        <v>538918900.34427142</v>
      </c>
      <c r="V27" s="29">
        <f>+U27/D27</f>
        <v>33682431.271516964</v>
      </c>
      <c r="W27" s="28"/>
      <c r="X27" s="26"/>
      <c r="Y27" s="9"/>
    </row>
    <row r="28" spans="1:25" ht="12.75" x14ac:dyDescent="0.2">
      <c r="A28" s="35" t="s">
        <v>19</v>
      </c>
      <c r="B28" s="34"/>
      <c r="C28" s="34"/>
      <c r="D28" s="29"/>
      <c r="E28" s="53"/>
      <c r="F28" s="6"/>
      <c r="G28" s="6"/>
      <c r="H28" s="28"/>
      <c r="I28" s="28"/>
      <c r="J28" s="28"/>
      <c r="K28" s="6"/>
      <c r="L28" s="9"/>
      <c r="M28" s="24"/>
      <c r="N28" s="9"/>
      <c r="O28" s="52"/>
      <c r="P28" s="51"/>
      <c r="Q28" s="50"/>
      <c r="R28" s="23"/>
      <c r="S28" s="6"/>
      <c r="T28" s="6"/>
      <c r="U28" s="6"/>
      <c r="V28" s="21"/>
      <c r="W28" s="28"/>
      <c r="X28" s="26"/>
      <c r="Y28" s="9"/>
    </row>
    <row r="29" spans="1:25" ht="12.75" x14ac:dyDescent="0.2">
      <c r="A29" s="49" t="s">
        <v>18</v>
      </c>
      <c r="B29" s="48">
        <v>2028</v>
      </c>
      <c r="C29" s="48">
        <v>24</v>
      </c>
      <c r="D29" s="47">
        <f>23+4</f>
        <v>27</v>
      </c>
      <c r="E29" s="46">
        <v>11284768</v>
      </c>
      <c r="F29" s="6"/>
      <c r="G29" s="6">
        <f>ROUND((E29)*1.1088,0)</f>
        <v>12512551</v>
      </c>
      <c r="H29" s="45"/>
      <c r="I29" s="45"/>
      <c r="J29" s="6">
        <f>ROUND(E29*D29,0)</f>
        <v>304688736</v>
      </c>
      <c r="K29" s="6">
        <f>+E29*D29</f>
        <v>304688736</v>
      </c>
      <c r="L29" s="9"/>
      <c r="M29" s="24"/>
      <c r="N29" s="9"/>
      <c r="O29" s="44">
        <v>16.889877507716051</v>
      </c>
      <c r="P29" s="58">
        <v>20.329413118827162</v>
      </c>
      <c r="Q29" s="59">
        <v>1.6941177599022634</v>
      </c>
      <c r="R29" s="23">
        <f>+E29*P29</f>
        <v>229412710.62212095</v>
      </c>
      <c r="S29" s="6">
        <f>+R29*D29</f>
        <v>6194143186.797266</v>
      </c>
      <c r="T29" s="6">
        <f>+R29/12</f>
        <v>19117725.885176744</v>
      </c>
      <c r="U29" s="6">
        <f>+T29*D29</f>
        <v>516178598.89977211</v>
      </c>
      <c r="V29" s="21"/>
      <c r="W29" s="28" t="str">
        <f>CONCATENATE(A29,C29)</f>
        <v>PROFESIONAL ESPECIALIZADO24</v>
      </c>
      <c r="X29" s="26">
        <f>+R29</f>
        <v>229412710.62212095</v>
      </c>
      <c r="Y29" s="26">
        <f>+E29</f>
        <v>11284768</v>
      </c>
    </row>
    <row r="30" spans="1:25" ht="12.75" x14ac:dyDescent="0.2">
      <c r="A30" s="49" t="s">
        <v>18</v>
      </c>
      <c r="B30" s="48">
        <v>2028</v>
      </c>
      <c r="C30" s="48">
        <v>23</v>
      </c>
      <c r="D30" s="47">
        <v>28</v>
      </c>
      <c r="E30" s="46">
        <v>10465010</v>
      </c>
      <c r="F30" s="6"/>
      <c r="G30" s="6">
        <f>ROUND((E30)*1.1088,0)</f>
        <v>11603603</v>
      </c>
      <c r="H30" s="45"/>
      <c r="I30" s="45"/>
      <c r="J30" s="6">
        <f>ROUND(E30*D30,0)</f>
        <v>293020280</v>
      </c>
      <c r="K30" s="6">
        <f>+E30*D30</f>
        <v>293020280</v>
      </c>
      <c r="L30" s="9"/>
      <c r="M30" s="24"/>
      <c r="N30" s="9"/>
      <c r="O30" s="44">
        <v>16.889877507716051</v>
      </c>
      <c r="P30" s="58">
        <v>20.329413118827162</v>
      </c>
      <c r="Q30" s="59">
        <v>1.6941177599022634</v>
      </c>
      <c r="R30" s="23">
        <f>+E30*P30</f>
        <v>212747511.58265743</v>
      </c>
      <c r="S30" s="6">
        <f>+R30*D30</f>
        <v>5956930324.3144083</v>
      </c>
      <c r="T30" s="6">
        <f>+R30/12</f>
        <v>17728959.298554786</v>
      </c>
      <c r="U30" s="6">
        <f>+T30*D30</f>
        <v>496410860.35953403</v>
      </c>
      <c r="V30" s="21"/>
      <c r="W30" s="28" t="str">
        <f>CONCATENATE(A30,C30)</f>
        <v>PROFESIONAL ESPECIALIZADO23</v>
      </c>
      <c r="X30" s="26">
        <f>+R30</f>
        <v>212747511.58265743</v>
      </c>
      <c r="Y30" s="26">
        <f>+E30</f>
        <v>10465010</v>
      </c>
    </row>
    <row r="31" spans="1:25" ht="12.75" x14ac:dyDescent="0.2">
      <c r="A31" s="49" t="s">
        <v>18</v>
      </c>
      <c r="B31" s="48">
        <v>2028</v>
      </c>
      <c r="C31" s="48">
        <v>21</v>
      </c>
      <c r="D31" s="47">
        <f>80-1</f>
        <v>79</v>
      </c>
      <c r="E31" s="46">
        <v>9208704</v>
      </c>
      <c r="F31" s="6"/>
      <c r="G31" s="6">
        <f>ROUND((E31)*1.1088,0)</f>
        <v>10210611</v>
      </c>
      <c r="H31" s="45"/>
      <c r="I31" s="45"/>
      <c r="J31" s="6">
        <f>ROUND(E31*D31,0)</f>
        <v>727487616</v>
      </c>
      <c r="K31" s="6">
        <f>+E31*D31</f>
        <v>727487616</v>
      </c>
      <c r="L31" s="9"/>
      <c r="M31" s="24"/>
      <c r="N31" s="9"/>
      <c r="O31" s="44">
        <v>16.889877507716051</v>
      </c>
      <c r="P31" s="58">
        <v>20.329413118827162</v>
      </c>
      <c r="Q31" s="59">
        <v>1.6941177599022634</v>
      </c>
      <c r="R31" s="23">
        <f>+E31*P31</f>
        <v>187207547.90499616</v>
      </c>
      <c r="S31" s="6">
        <f>+R31*D31</f>
        <v>14789396284.494696</v>
      </c>
      <c r="T31" s="6">
        <f>+R31/12</f>
        <v>15600628.992083013</v>
      </c>
      <c r="U31" s="6">
        <f>+T31*D31</f>
        <v>1232449690.374558</v>
      </c>
      <c r="V31" s="21"/>
      <c r="W31" s="28" t="str">
        <f>CONCATENATE(A31,C31)</f>
        <v>PROFESIONAL ESPECIALIZADO21</v>
      </c>
      <c r="X31" s="26">
        <f>+R31</f>
        <v>187207547.90499616</v>
      </c>
      <c r="Y31" s="26">
        <f>+E31</f>
        <v>9208704</v>
      </c>
    </row>
    <row r="32" spans="1:25" ht="12.75" x14ac:dyDescent="0.2">
      <c r="A32" s="49" t="s">
        <v>18</v>
      </c>
      <c r="B32" s="48">
        <v>2028</v>
      </c>
      <c r="C32" s="48">
        <v>19</v>
      </c>
      <c r="D32" s="47">
        <f>181+270+123+174-157</f>
        <v>591</v>
      </c>
      <c r="E32" s="46">
        <v>8026091</v>
      </c>
      <c r="F32" s="6"/>
      <c r="G32" s="6">
        <f>ROUND((E32)*1.1088,0)</f>
        <v>8899330</v>
      </c>
      <c r="H32" s="6"/>
      <c r="I32" s="45"/>
      <c r="J32" s="6">
        <f>ROUND(E32*D32,0)</f>
        <v>4743419781</v>
      </c>
      <c r="K32" s="6">
        <f>+E32*D32</f>
        <v>4743419781</v>
      </c>
      <c r="L32" s="9"/>
      <c r="M32" s="24"/>
      <c r="N32" s="9"/>
      <c r="O32" s="44">
        <v>16.889877507716051</v>
      </c>
      <c r="P32" s="58">
        <v>20.329413118827162</v>
      </c>
      <c r="Q32" s="59">
        <v>1.6941177599022634</v>
      </c>
      <c r="R32" s="23">
        <f>+E32*P32</f>
        <v>163165719.66830063</v>
      </c>
      <c r="S32" s="6">
        <f>+R32*D32</f>
        <v>96430940323.965668</v>
      </c>
      <c r="T32" s="6">
        <f>+R32/12</f>
        <v>13597143.305691719</v>
      </c>
      <c r="U32" s="6">
        <f>+T32*D32</f>
        <v>8035911693.663806</v>
      </c>
      <c r="V32" s="21"/>
      <c r="W32" s="28" t="str">
        <f>CONCATENATE(A32,C32)</f>
        <v>PROFESIONAL ESPECIALIZADO19</v>
      </c>
      <c r="X32" s="26">
        <f>+R32</f>
        <v>163165719.66830063</v>
      </c>
      <c r="Y32" s="26">
        <f>+E32</f>
        <v>8026091</v>
      </c>
    </row>
    <row r="33" spans="1:25" ht="12.75" x14ac:dyDescent="0.2">
      <c r="A33" s="49" t="s">
        <v>18</v>
      </c>
      <c r="B33" s="48">
        <v>2028</v>
      </c>
      <c r="C33" s="48">
        <v>18</v>
      </c>
      <c r="D33" s="47">
        <f>53-2</f>
        <v>51</v>
      </c>
      <c r="E33" s="46">
        <v>7461595</v>
      </c>
      <c r="F33" s="6"/>
      <c r="G33" s="6">
        <f>ROUND((E33)*1.1088,0)</f>
        <v>8273417</v>
      </c>
      <c r="H33" s="6"/>
      <c r="I33" s="45"/>
      <c r="J33" s="6">
        <f>ROUND(E33*D33,0)</f>
        <v>380541345</v>
      </c>
      <c r="K33" s="6">
        <f>+E33*D33</f>
        <v>380541345</v>
      </c>
      <c r="L33" s="9"/>
      <c r="M33" s="24"/>
      <c r="N33" s="9"/>
      <c r="O33" s="44">
        <v>16.889877507716051</v>
      </c>
      <c r="P33" s="58">
        <v>20.329413118827162</v>
      </c>
      <c r="Q33" s="59">
        <v>1.6941177599022634</v>
      </c>
      <c r="R33" s="23">
        <f>+E33*P33</f>
        <v>151689847.28037515</v>
      </c>
      <c r="S33" s="6">
        <f>+R33*D33</f>
        <v>7736182211.2991323</v>
      </c>
      <c r="T33" s="6">
        <f>+R33/12</f>
        <v>12640820.60669793</v>
      </c>
      <c r="U33" s="6">
        <f>+T33*D33</f>
        <v>644681850.94159448</v>
      </c>
      <c r="V33" s="21"/>
      <c r="W33" s="28" t="str">
        <f>CONCATENATE(A33,C33)</f>
        <v>PROFESIONAL ESPECIALIZADO18</v>
      </c>
      <c r="X33" s="26">
        <f>+R33</f>
        <v>151689847.28037515</v>
      </c>
      <c r="Y33" s="26">
        <f>+E33</f>
        <v>7461595</v>
      </c>
    </row>
    <row r="34" spans="1:25" ht="12.75" x14ac:dyDescent="0.2">
      <c r="A34" s="49" t="s">
        <v>18</v>
      </c>
      <c r="B34" s="48">
        <v>2028</v>
      </c>
      <c r="C34" s="48">
        <v>17</v>
      </c>
      <c r="D34" s="47">
        <f>84-2+12</f>
        <v>94</v>
      </c>
      <c r="E34" s="46">
        <v>6928453</v>
      </c>
      <c r="F34" s="6"/>
      <c r="G34" s="6">
        <f>ROUND((E34)*1.1088,0)</f>
        <v>7682269</v>
      </c>
      <c r="H34" s="6"/>
      <c r="I34" s="45"/>
      <c r="J34" s="6">
        <f>ROUND(E34*D34,0)</f>
        <v>651274582</v>
      </c>
      <c r="K34" s="6">
        <f>+E34*D34</f>
        <v>651274582</v>
      </c>
      <c r="L34" s="39">
        <f>SUM(J29:J34)</f>
        <v>7100432340</v>
      </c>
      <c r="M34" s="31">
        <f>SUM(D29:D34)</f>
        <v>870</v>
      </c>
      <c r="N34" s="31">
        <f>+L34/M34</f>
        <v>8161416.4827586208</v>
      </c>
      <c r="O34" s="44">
        <v>16.889877507716051</v>
      </c>
      <c r="P34" s="58">
        <v>20.329413118827162</v>
      </c>
      <c r="Q34" s="59">
        <v>1.6941177599022634</v>
      </c>
      <c r="R34" s="23">
        <f>+E34*P34</f>
        <v>140851383.31137741</v>
      </c>
      <c r="S34" s="6">
        <f>+R34*D34</f>
        <v>13240030031.269476</v>
      </c>
      <c r="T34" s="6">
        <f>+R34/12</f>
        <v>11737615.275948117</v>
      </c>
      <c r="U34" s="6">
        <f>+T34*D34</f>
        <v>1103335835.9391229</v>
      </c>
      <c r="V34" s="21"/>
      <c r="W34" s="28" t="str">
        <f>CONCATENATE(A34,C34)</f>
        <v>PROFESIONAL ESPECIALIZADO17</v>
      </c>
      <c r="X34" s="26">
        <f>+R34</f>
        <v>140851383.31137741</v>
      </c>
      <c r="Y34" s="26">
        <f>+E34</f>
        <v>6928453</v>
      </c>
    </row>
    <row r="35" spans="1:25" ht="12.75" x14ac:dyDescent="0.2">
      <c r="A35" s="49" t="s">
        <v>18</v>
      </c>
      <c r="B35" s="48">
        <v>2028</v>
      </c>
      <c r="C35" s="48">
        <v>16</v>
      </c>
      <c r="D35" s="47">
        <v>6</v>
      </c>
      <c r="E35" s="46">
        <v>6587097</v>
      </c>
      <c r="F35" s="6"/>
      <c r="G35" s="6">
        <f>ROUND((E35)*1.1088,0)</f>
        <v>7303773</v>
      </c>
      <c r="H35" s="6"/>
      <c r="I35" s="45"/>
      <c r="J35" s="6">
        <f>ROUND(E35*D35,0)</f>
        <v>39522582</v>
      </c>
      <c r="K35" s="6">
        <f>+E35*D35</f>
        <v>39522582</v>
      </c>
      <c r="L35" s="28"/>
      <c r="M35" s="61"/>
      <c r="N35" s="28"/>
      <c r="O35" s="44">
        <v>16.889877507716051</v>
      </c>
      <c r="P35" s="58">
        <v>20.329413118827162</v>
      </c>
      <c r="Q35" s="59">
        <v>1.6941177599022634</v>
      </c>
      <c r="R35" s="53">
        <f>+E35*P35</f>
        <v>133911816.16678704</v>
      </c>
      <c r="S35" s="6">
        <f>+R35*D35</f>
        <v>803470897.00072229</v>
      </c>
      <c r="T35" s="6">
        <f>+R35/12</f>
        <v>11159318.01389892</v>
      </c>
      <c r="U35" s="6">
        <f>+T35*D35</f>
        <v>66955908.083393522</v>
      </c>
      <c r="V35" s="21"/>
      <c r="W35" s="28" t="str">
        <f>CONCATENATE(A35,C35)</f>
        <v>PROFESIONAL ESPECIALIZADO16</v>
      </c>
      <c r="X35" s="26">
        <f>+R35</f>
        <v>133911816.16678704</v>
      </c>
      <c r="Y35" s="26">
        <f>+E35</f>
        <v>6587097</v>
      </c>
    </row>
    <row r="36" spans="1:25" ht="12.75" x14ac:dyDescent="0.2">
      <c r="A36" s="49" t="s">
        <v>18</v>
      </c>
      <c r="B36" s="48">
        <v>2028</v>
      </c>
      <c r="C36" s="48">
        <v>15</v>
      </c>
      <c r="D36" s="47">
        <f>133-2+7</f>
        <v>138</v>
      </c>
      <c r="E36" s="46">
        <v>6109678</v>
      </c>
      <c r="F36" s="6"/>
      <c r="G36" s="6">
        <f>ROUND((E36)*1.1088,0)</f>
        <v>6774411</v>
      </c>
      <c r="H36" s="6"/>
      <c r="I36" s="45"/>
      <c r="J36" s="6">
        <f>ROUND(E36*D36,0)</f>
        <v>843135564</v>
      </c>
      <c r="K36" s="6">
        <f>+E36*D36</f>
        <v>843135564</v>
      </c>
      <c r="L36" s="39"/>
      <c r="M36" s="60"/>
      <c r="N36" s="39"/>
      <c r="O36" s="44">
        <v>16.889877507716051</v>
      </c>
      <c r="P36" s="58">
        <v>20.329413118827162</v>
      </c>
      <c r="Q36" s="59">
        <v>1.6941177599022634</v>
      </c>
      <c r="R36" s="23">
        <f>+E36*P36</f>
        <v>124206168.08500969</v>
      </c>
      <c r="S36" s="6">
        <f>+R36*D36</f>
        <v>17140451195.731339</v>
      </c>
      <c r="T36" s="6">
        <f>+R36/12</f>
        <v>10350514.007084141</v>
      </c>
      <c r="U36" s="6">
        <f>+T36*D36</f>
        <v>1428370932.9776113</v>
      </c>
      <c r="V36" s="21"/>
      <c r="W36" s="28" t="str">
        <f>CONCATENATE(A36,C36)</f>
        <v>PROFESIONAL ESPECIALIZADO15</v>
      </c>
      <c r="X36" s="26">
        <f>+R36</f>
        <v>124206168.08500969</v>
      </c>
      <c r="Y36" s="26">
        <f>+E36</f>
        <v>6109678</v>
      </c>
    </row>
    <row r="37" spans="1:25" ht="12.75" x14ac:dyDescent="0.2">
      <c r="A37" s="49" t="s">
        <v>17</v>
      </c>
      <c r="B37" s="48">
        <v>2044</v>
      </c>
      <c r="C37" s="48">
        <v>11</v>
      </c>
      <c r="D37" s="47">
        <v>585</v>
      </c>
      <c r="E37" s="46">
        <v>4492340</v>
      </c>
      <c r="F37" s="6"/>
      <c r="G37" s="6">
        <f>ROUND((E37)*1.1088,0)</f>
        <v>4981107</v>
      </c>
      <c r="H37" s="6"/>
      <c r="I37" s="45"/>
      <c r="J37" s="6">
        <f>ROUND(E37*D37,0)</f>
        <v>2628018900</v>
      </c>
      <c r="K37" s="6">
        <f>+E37*D37</f>
        <v>2628018900</v>
      </c>
      <c r="L37" s="39"/>
      <c r="M37" s="60"/>
      <c r="N37" s="39"/>
      <c r="O37" s="44">
        <v>16.889877507716051</v>
      </c>
      <c r="P37" s="58">
        <v>20.329413118827162</v>
      </c>
      <c r="Q37" s="59">
        <v>1.6941177599022634</v>
      </c>
      <c r="R37" s="23">
        <f>+E37*P37</f>
        <v>91326635.730232015</v>
      </c>
      <c r="S37" s="6">
        <f>+R37*D37</f>
        <v>53426081902.18573</v>
      </c>
      <c r="T37" s="6">
        <f>+R37/12</f>
        <v>7610552.9775193343</v>
      </c>
      <c r="U37" s="6">
        <f>+T37*D37</f>
        <v>4452173491.8488102</v>
      </c>
      <c r="V37" s="21"/>
      <c r="W37" s="28" t="str">
        <f>CONCATENATE(A37,C37)</f>
        <v>PROFESIONAL UNIVERSITARIO11</v>
      </c>
      <c r="X37" s="26">
        <f>+R37</f>
        <v>91326635.730232015</v>
      </c>
      <c r="Y37" s="26">
        <f>+E37</f>
        <v>4492340</v>
      </c>
    </row>
    <row r="38" spans="1:25" ht="12.75" x14ac:dyDescent="0.2">
      <c r="A38" s="49" t="s">
        <v>17</v>
      </c>
      <c r="B38" s="48">
        <v>2044</v>
      </c>
      <c r="C38" s="48">
        <v>10</v>
      </c>
      <c r="D38" s="47">
        <f>587-8+49</f>
        <v>628</v>
      </c>
      <c r="E38" s="46">
        <v>4310846</v>
      </c>
      <c r="F38" s="6"/>
      <c r="G38" s="6">
        <f>ROUND((E38)*1.1088,0)</f>
        <v>4779866</v>
      </c>
      <c r="H38" s="6"/>
      <c r="I38" s="45"/>
      <c r="J38" s="6">
        <f>ROUND(E38*D38,0)</f>
        <v>2707211288</v>
      </c>
      <c r="K38" s="6">
        <f>+E38*D38</f>
        <v>2707211288</v>
      </c>
      <c r="L38" s="39"/>
      <c r="M38" s="60"/>
      <c r="N38" s="39"/>
      <c r="O38" s="44">
        <v>16.889877507716051</v>
      </c>
      <c r="P38" s="58">
        <v>20.329413118827162</v>
      </c>
      <c r="Q38" s="59">
        <v>1.6941177599022634</v>
      </c>
      <c r="R38" s="23">
        <f>+E38*P38</f>
        <v>87636969.22564359</v>
      </c>
      <c r="S38" s="6">
        <f>+R38*D38</f>
        <v>55036016673.704178</v>
      </c>
      <c r="T38" s="6">
        <f>+R38/12</f>
        <v>7303080.7688036328</v>
      </c>
      <c r="U38" s="6">
        <f>+T38*D38</f>
        <v>4586334722.8086815</v>
      </c>
      <c r="V38" s="21"/>
      <c r="W38" s="28" t="str">
        <f>CONCATENATE(A38,C38)</f>
        <v>PROFESIONAL UNIVERSITARIO10</v>
      </c>
      <c r="X38" s="26">
        <f>+R38</f>
        <v>87636969.22564359</v>
      </c>
      <c r="Y38" s="26">
        <f>+E38</f>
        <v>4310846</v>
      </c>
    </row>
    <row r="39" spans="1:25" ht="12.75" x14ac:dyDescent="0.2">
      <c r="A39" s="49" t="s">
        <v>17</v>
      </c>
      <c r="B39" s="48">
        <v>2044</v>
      </c>
      <c r="C39" s="48">
        <v>9</v>
      </c>
      <c r="D39" s="47">
        <f>229-2+2801</f>
        <v>3028</v>
      </c>
      <c r="E39" s="46">
        <v>4168604</v>
      </c>
      <c r="F39" s="6"/>
      <c r="G39" s="6">
        <f>ROUND((E39)*1.1088,0)</f>
        <v>4622148</v>
      </c>
      <c r="H39" s="6"/>
      <c r="I39" s="45"/>
      <c r="J39" s="6">
        <f>ROUND(E39*D39,0)</f>
        <v>12622532912</v>
      </c>
      <c r="K39" s="6">
        <f>+E39*D39</f>
        <v>12622532912</v>
      </c>
      <c r="L39" s="39">
        <f>SUM(J36:J39)</f>
        <v>18800898664</v>
      </c>
      <c r="M39" s="31">
        <f>SUM(D36:D39)</f>
        <v>4379</v>
      </c>
      <c r="N39" s="31">
        <f>+L39/M39</f>
        <v>4293422.8508791961</v>
      </c>
      <c r="O39" s="44">
        <v>16.889877507716051</v>
      </c>
      <c r="P39" s="58">
        <v>20.329413118827162</v>
      </c>
      <c r="Q39" s="59">
        <v>1.6941177599022634</v>
      </c>
      <c r="R39" s="23">
        <f>+E39*P39</f>
        <v>84745272.844795376</v>
      </c>
      <c r="S39" s="6">
        <f>+R39*D39</f>
        <v>256608686174.04041</v>
      </c>
      <c r="T39" s="6">
        <f>+R39/12</f>
        <v>7062106.070399615</v>
      </c>
      <c r="U39" s="6">
        <f>+T39*D39</f>
        <v>21384057181.170033</v>
      </c>
      <c r="V39" s="21"/>
      <c r="W39" s="28" t="str">
        <f>CONCATENATE(A39,C39)</f>
        <v>PROFESIONAL UNIVERSITARIO9</v>
      </c>
      <c r="X39" s="26">
        <f>+R39</f>
        <v>84745272.844795376</v>
      </c>
      <c r="Y39" s="26">
        <f>+E39</f>
        <v>4168604</v>
      </c>
    </row>
    <row r="40" spans="1:25" ht="12.75" x14ac:dyDescent="0.2">
      <c r="A40" s="49" t="s">
        <v>17</v>
      </c>
      <c r="B40" s="48">
        <v>2044</v>
      </c>
      <c r="C40" s="48">
        <v>3</v>
      </c>
      <c r="D40" s="47">
        <v>373</v>
      </c>
      <c r="E40" s="46">
        <v>3147287</v>
      </c>
      <c r="F40" s="6"/>
      <c r="G40" s="6">
        <f>ROUND((E40)*1.1088,0)</f>
        <v>3489712</v>
      </c>
      <c r="H40" s="6"/>
      <c r="I40" s="45"/>
      <c r="J40" s="6">
        <f>ROUND(E40*D40,0)</f>
        <v>1173938051</v>
      </c>
      <c r="K40" s="6">
        <f>+E40*D40</f>
        <v>1173938051</v>
      </c>
      <c r="L40" s="28"/>
      <c r="M40" s="61"/>
      <c r="N40" s="28"/>
      <c r="O40" s="44">
        <v>16.889877507716051</v>
      </c>
      <c r="P40" s="58">
        <v>20.329413118827162</v>
      </c>
      <c r="Q40" s="59">
        <v>1.6941177599022634</v>
      </c>
      <c r="R40" s="53">
        <f>+E40*P40</f>
        <v>63982497.626514181</v>
      </c>
      <c r="S40" s="6">
        <f>+R40*D40</f>
        <v>23865471614.689789</v>
      </c>
      <c r="T40" s="6">
        <f>+R40/12</f>
        <v>5331874.8022095151</v>
      </c>
      <c r="U40" s="6">
        <f>+T40*D40</f>
        <v>1988789301.2241492</v>
      </c>
      <c r="V40" s="21"/>
      <c r="W40" s="28" t="str">
        <f>CONCATENATE(A40,C40)</f>
        <v>PROFESIONAL UNIVERSITARIO3</v>
      </c>
      <c r="X40" s="26">
        <f>+R40</f>
        <v>63982497.626514181</v>
      </c>
      <c r="Y40" s="26">
        <f>+E40</f>
        <v>3147287</v>
      </c>
    </row>
    <row r="41" spans="1:25" ht="12.75" x14ac:dyDescent="0.2">
      <c r="A41" s="48" t="s">
        <v>16</v>
      </c>
      <c r="B41" s="48">
        <v>2125</v>
      </c>
      <c r="C41" s="48">
        <v>19</v>
      </c>
      <c r="D41" s="47">
        <f>1089+328</f>
        <v>1417</v>
      </c>
      <c r="E41" s="46">
        <v>8026091</v>
      </c>
      <c r="F41" s="6"/>
      <c r="G41" s="6">
        <f>ROUND((E41)*1.1088,0)</f>
        <v>8899330</v>
      </c>
      <c r="H41" s="6"/>
      <c r="I41" s="45"/>
      <c r="J41" s="6">
        <f>ROUND(E41*D41,0)</f>
        <v>11372970947</v>
      </c>
      <c r="K41" s="6">
        <f>+E41*D41</f>
        <v>11372970947</v>
      </c>
      <c r="L41" s="39"/>
      <c r="M41" s="60"/>
      <c r="N41" s="39"/>
      <c r="O41" s="44">
        <v>16.889877507716051</v>
      </c>
      <c r="P41" s="58">
        <v>20.329413118827162</v>
      </c>
      <c r="Q41" s="59">
        <v>1.6941177599022634</v>
      </c>
      <c r="R41" s="23">
        <f>+E41*P41</f>
        <v>163165719.66830063</v>
      </c>
      <c r="S41" s="6">
        <f>+R41*D41</f>
        <v>231205824769.98199</v>
      </c>
      <c r="T41" s="6">
        <f>+R41/12</f>
        <v>13597143.305691719</v>
      </c>
      <c r="U41" s="6">
        <f>+T41*D41</f>
        <v>19267152064.165165</v>
      </c>
      <c r="V41" s="29"/>
      <c r="W41" s="28" t="str">
        <f>CONCATENATE(A41,C41)</f>
        <v>DEFENSOR DE FAMILIA19</v>
      </c>
      <c r="X41" s="26">
        <f>+R41</f>
        <v>163165719.66830063</v>
      </c>
      <c r="Y41" s="26">
        <f>+E41</f>
        <v>8026091</v>
      </c>
    </row>
    <row r="42" spans="1:25" ht="12.75" x14ac:dyDescent="0.2">
      <c r="A42" s="35" t="s">
        <v>8</v>
      </c>
      <c r="B42" s="34"/>
      <c r="C42" s="34"/>
      <c r="D42" s="29">
        <f>SUM(D29:D41)</f>
        <v>7045</v>
      </c>
      <c r="E42" s="53"/>
      <c r="F42" s="6"/>
      <c r="G42" s="6"/>
      <c r="H42" s="29"/>
      <c r="I42" s="28"/>
      <c r="J42" s="29">
        <f>SUM(J29:J41)</f>
        <v>38487762584</v>
      </c>
      <c r="K42" s="57">
        <f>SUM(K29:K41)</f>
        <v>38487762584</v>
      </c>
      <c r="L42" s="39">
        <f>+J42/D42</f>
        <v>5463131.665578424</v>
      </c>
      <c r="M42" s="24"/>
      <c r="N42" s="9"/>
      <c r="O42" s="56"/>
      <c r="P42" s="55"/>
      <c r="Q42" s="54"/>
      <c r="R42" s="23">
        <f>+E42*P42</f>
        <v>0</v>
      </c>
      <c r="S42" s="29">
        <f>SUM(S29:S41)</f>
        <v>782433625589.47485</v>
      </c>
      <c r="T42" s="6"/>
      <c r="U42" s="29">
        <f>SUM(U29:U41)</f>
        <v>65202802132.456238</v>
      </c>
      <c r="V42" s="29">
        <f>+U42/D42</f>
        <v>9255188.3793408424</v>
      </c>
      <c r="W42" s="28" t="str">
        <f>CONCATENATE(A42,C42)</f>
        <v>Subtotal</v>
      </c>
      <c r="X42" s="26">
        <f>+R42</f>
        <v>0</v>
      </c>
      <c r="Y42" s="26">
        <f>+E42</f>
        <v>0</v>
      </c>
    </row>
    <row r="43" spans="1:25" ht="12.75" x14ac:dyDescent="0.2">
      <c r="A43" s="35" t="s">
        <v>15</v>
      </c>
      <c r="B43" s="34"/>
      <c r="C43" s="34"/>
      <c r="D43" s="29"/>
      <c r="E43" s="53"/>
      <c r="F43" s="6"/>
      <c r="G43" s="6"/>
      <c r="H43" s="28"/>
      <c r="I43" s="28"/>
      <c r="J43" s="28"/>
      <c r="K43" s="6"/>
      <c r="L43" s="9"/>
      <c r="M43" s="24"/>
      <c r="N43" s="9"/>
      <c r="O43" s="52"/>
      <c r="P43" s="51"/>
      <c r="Q43" s="50"/>
      <c r="R43" s="23">
        <f>+E43*P43</f>
        <v>0</v>
      </c>
      <c r="S43" s="6"/>
      <c r="T43" s="6"/>
      <c r="U43" s="6"/>
      <c r="V43" s="21"/>
      <c r="W43" s="28" t="str">
        <f>CONCATENATE(A43,C43)</f>
        <v>Nivel Técnico</v>
      </c>
      <c r="X43" s="26">
        <f>+R43</f>
        <v>0</v>
      </c>
      <c r="Y43" s="26">
        <f>+E43</f>
        <v>0</v>
      </c>
    </row>
    <row r="44" spans="1:25" ht="12.75" x14ac:dyDescent="0.2">
      <c r="A44" s="49" t="s">
        <v>14</v>
      </c>
      <c r="B44" s="48">
        <v>3124</v>
      </c>
      <c r="C44" s="48">
        <v>18</v>
      </c>
      <c r="D44" s="47">
        <v>111</v>
      </c>
      <c r="E44" s="46">
        <v>4183337</v>
      </c>
      <c r="F44" s="6"/>
      <c r="G44" s="6">
        <f>ROUND((E44)*1.1088,0)</f>
        <v>4638484</v>
      </c>
      <c r="H44" s="6"/>
      <c r="I44" s="45"/>
      <c r="J44" s="6">
        <f>ROUND(E44*D44,0)</f>
        <v>464350407</v>
      </c>
      <c r="K44" s="6">
        <f>+E44*D44</f>
        <v>464350407</v>
      </c>
      <c r="L44" s="9"/>
      <c r="M44" s="24"/>
      <c r="N44" s="9"/>
      <c r="O44" s="44">
        <v>16.889877507716051</v>
      </c>
      <c r="P44" s="58">
        <v>20.329413118827162</v>
      </c>
      <c r="Q44" s="43">
        <v>1.6952706271862144</v>
      </c>
      <c r="R44" s="23">
        <f>+E44*P44</f>
        <v>85044786.08827506</v>
      </c>
      <c r="S44" s="6">
        <f>+R44*D44</f>
        <v>9439971255.7985325</v>
      </c>
      <c r="T44" s="6">
        <f>+R44/12</f>
        <v>7087065.5073562553</v>
      </c>
      <c r="U44" s="6">
        <f>+T44*D44</f>
        <v>786664271.31654429</v>
      </c>
      <c r="V44" s="21"/>
      <c r="W44" s="28" t="str">
        <f>CONCATENATE(A44,C44)</f>
        <v>TECNICO ADMINISTRATIVO18</v>
      </c>
      <c r="X44" s="26">
        <f>+R44</f>
        <v>85044786.08827506</v>
      </c>
      <c r="Y44" s="26">
        <f>+E44</f>
        <v>4183337</v>
      </c>
    </row>
    <row r="45" spans="1:25" ht="12.75" x14ac:dyDescent="0.2">
      <c r="A45" s="49" t="s">
        <v>14</v>
      </c>
      <c r="B45" s="48">
        <v>3124</v>
      </c>
      <c r="C45" s="48">
        <v>17</v>
      </c>
      <c r="D45" s="47">
        <v>82</v>
      </c>
      <c r="E45" s="46">
        <v>3806786</v>
      </c>
      <c r="F45" s="6"/>
      <c r="G45" s="6">
        <f>ROUND((E45)*1.1088,0)</f>
        <v>4220964</v>
      </c>
      <c r="H45" s="6"/>
      <c r="I45" s="45"/>
      <c r="J45" s="6">
        <f>ROUND(E45*D45,0)</f>
        <v>312156452</v>
      </c>
      <c r="K45" s="6">
        <f>+E45*D45</f>
        <v>312156452</v>
      </c>
      <c r="L45" s="9"/>
      <c r="M45" s="24"/>
      <c r="N45" s="9"/>
      <c r="O45" s="44">
        <v>16.889877507716051</v>
      </c>
      <c r="P45" s="58">
        <v>20.329413118827162</v>
      </c>
      <c r="Q45" s="43">
        <v>1.6952706271862144</v>
      </c>
      <c r="R45" s="23">
        <f>+E45*P45</f>
        <v>77389725.248967573</v>
      </c>
      <c r="S45" s="6">
        <f>+R45*D45</f>
        <v>6345957470.4153414</v>
      </c>
      <c r="T45" s="6">
        <f>+R45/12</f>
        <v>6449143.7707472974</v>
      </c>
      <c r="U45" s="6">
        <f>+T45*D45</f>
        <v>528829789.20127839</v>
      </c>
      <c r="V45" s="21"/>
      <c r="W45" s="28" t="str">
        <f>CONCATENATE(A45,C45)</f>
        <v>TECNICO ADMINISTRATIVO17</v>
      </c>
      <c r="X45" s="26">
        <f>+R45</f>
        <v>77389725.248967573</v>
      </c>
      <c r="Y45" s="26">
        <f>+E45</f>
        <v>3806786</v>
      </c>
    </row>
    <row r="46" spans="1:25" ht="12.75" x14ac:dyDescent="0.2">
      <c r="A46" s="49" t="s">
        <v>14</v>
      </c>
      <c r="B46" s="48">
        <v>3124</v>
      </c>
      <c r="C46" s="48">
        <v>16</v>
      </c>
      <c r="D46" s="47">
        <v>13</v>
      </c>
      <c r="E46" s="46">
        <v>3556004</v>
      </c>
      <c r="F46" s="6"/>
      <c r="G46" s="6">
        <f>ROUND((E46)*1.1088,0)</f>
        <v>3942897</v>
      </c>
      <c r="H46" s="6"/>
      <c r="I46" s="45"/>
      <c r="J46" s="6">
        <f>ROUND(E46*D46,0)</f>
        <v>46228052</v>
      </c>
      <c r="K46" s="6">
        <f>+E46*D46</f>
        <v>46228052</v>
      </c>
      <c r="L46" s="9"/>
      <c r="M46" s="24"/>
      <c r="N46" s="9"/>
      <c r="O46" s="44">
        <v>16.889877507716051</v>
      </c>
      <c r="P46" s="58">
        <v>20.329413118827162</v>
      </c>
      <c r="Q46" s="43">
        <v>1.6952706271862144</v>
      </c>
      <c r="R46" s="23">
        <f>+E46*P46</f>
        <v>72291474.368201867</v>
      </c>
      <c r="S46" s="6">
        <f>+R46*D46</f>
        <v>939789166.78662431</v>
      </c>
      <c r="T46" s="6">
        <f>+R46/12</f>
        <v>6024289.5306834886</v>
      </c>
      <c r="U46" s="6">
        <f>+T46*D46</f>
        <v>78315763.898885354</v>
      </c>
      <c r="V46" s="21"/>
      <c r="W46" s="28" t="str">
        <f>CONCATENATE(A46,C46)</f>
        <v>TECNICO ADMINISTRATIVO16</v>
      </c>
      <c r="X46" s="26">
        <f>+R46</f>
        <v>72291474.368201867</v>
      </c>
      <c r="Y46" s="26">
        <f>+E46</f>
        <v>3556004</v>
      </c>
    </row>
    <row r="47" spans="1:25" ht="12.75" x14ac:dyDescent="0.2">
      <c r="A47" s="49" t="s">
        <v>14</v>
      </c>
      <c r="B47" s="48">
        <v>3124</v>
      </c>
      <c r="C47" s="48">
        <v>15</v>
      </c>
      <c r="D47" s="47">
        <v>98</v>
      </c>
      <c r="E47" s="46">
        <v>3147287</v>
      </c>
      <c r="F47" s="6"/>
      <c r="G47" s="6">
        <f>ROUND((E47)*1.1088,0)</f>
        <v>3489712</v>
      </c>
      <c r="H47" s="6"/>
      <c r="I47" s="45"/>
      <c r="J47" s="6">
        <f>ROUND(E47*D47,0)</f>
        <v>308434126</v>
      </c>
      <c r="K47" s="6">
        <f>+E47*D47</f>
        <v>308434126</v>
      </c>
      <c r="L47" s="9"/>
      <c r="M47" s="24"/>
      <c r="N47" s="9"/>
      <c r="O47" s="44">
        <v>16.889877507716051</v>
      </c>
      <c r="P47" s="58">
        <v>20.329413118827162</v>
      </c>
      <c r="Q47" s="43">
        <v>1.6952706271862144</v>
      </c>
      <c r="R47" s="23">
        <f>+E47*P47</f>
        <v>63982497.626514181</v>
      </c>
      <c r="S47" s="6">
        <f>+R47*D47</f>
        <v>6270284767.3983898</v>
      </c>
      <c r="T47" s="6">
        <f>+R47/12</f>
        <v>5331874.8022095151</v>
      </c>
      <c r="U47" s="6">
        <f>+T47*D47</f>
        <v>522523730.6165325</v>
      </c>
      <c r="V47" s="21"/>
      <c r="W47" s="28" t="str">
        <f>CONCATENATE(A47,C47)</f>
        <v>TECNICO ADMINISTRATIVO15</v>
      </c>
      <c r="X47" s="26">
        <f>+R47</f>
        <v>63982497.626514181</v>
      </c>
      <c r="Y47" s="26">
        <f>+E47</f>
        <v>3147287</v>
      </c>
    </row>
    <row r="48" spans="1:25" ht="12.75" x14ac:dyDescent="0.2">
      <c r="A48" s="49" t="s">
        <v>14</v>
      </c>
      <c r="B48" s="48">
        <v>3124</v>
      </c>
      <c r="C48" s="48">
        <v>14</v>
      </c>
      <c r="D48" s="47">
        <v>145</v>
      </c>
      <c r="E48" s="46">
        <v>3011402</v>
      </c>
      <c r="F48" s="6"/>
      <c r="G48" s="6">
        <f>ROUND((E48)*1.1088,0)</f>
        <v>3339043</v>
      </c>
      <c r="H48" s="6"/>
      <c r="I48" s="45"/>
      <c r="J48" s="6">
        <f>ROUND(E48*D48,0)</f>
        <v>436653290</v>
      </c>
      <c r="K48" s="6">
        <f>+E48*D48</f>
        <v>436653290</v>
      </c>
      <c r="L48" s="9"/>
      <c r="M48" s="24"/>
      <c r="N48" s="9"/>
      <c r="O48" s="44">
        <v>16.889877507716051</v>
      </c>
      <c r="P48" s="58">
        <v>20.329413118827162</v>
      </c>
      <c r="Q48" s="43">
        <v>1.6952706271862144</v>
      </c>
      <c r="R48" s="23">
        <f>+E48*P48</f>
        <v>61220035.324862354</v>
      </c>
      <c r="S48" s="6">
        <f>+R48*D48</f>
        <v>8876905122.1050415</v>
      </c>
      <c r="T48" s="6">
        <f>+R48/12</f>
        <v>5101669.6104051964</v>
      </c>
      <c r="U48" s="6">
        <f>+T48*D48</f>
        <v>739742093.50875354</v>
      </c>
      <c r="V48" s="21"/>
      <c r="W48" s="28" t="str">
        <f>CONCATENATE(A48,C48)</f>
        <v>TECNICO ADMINISTRATIVO14</v>
      </c>
      <c r="X48" s="26">
        <f>+R48</f>
        <v>61220035.324862354</v>
      </c>
      <c r="Y48" s="26">
        <f>+E48</f>
        <v>3011402</v>
      </c>
    </row>
    <row r="49" spans="1:25" ht="12.75" x14ac:dyDescent="0.2">
      <c r="A49" s="49" t="s">
        <v>14</v>
      </c>
      <c r="B49" s="48">
        <v>3124</v>
      </c>
      <c r="C49" s="48">
        <v>13</v>
      </c>
      <c r="D49" s="47">
        <v>286</v>
      </c>
      <c r="E49" s="46">
        <v>2905284</v>
      </c>
      <c r="F49" s="6"/>
      <c r="G49" s="6">
        <f>ROUND((E49)*1.1088,0)</f>
        <v>3221379</v>
      </c>
      <c r="H49" s="6"/>
      <c r="I49" s="45"/>
      <c r="J49" s="6">
        <f>ROUND(E49*D49,0)</f>
        <v>830911224</v>
      </c>
      <c r="K49" s="6">
        <f>+E49*D49</f>
        <v>830911224</v>
      </c>
      <c r="L49" s="9"/>
      <c r="M49" s="24"/>
      <c r="N49" s="9"/>
      <c r="O49" s="44">
        <v>17.7</v>
      </c>
      <c r="P49" s="44">
        <v>21.21656242922921</v>
      </c>
      <c r="Q49" s="43">
        <v>1.7667736521293844</v>
      </c>
      <c r="R49" s="23">
        <f>+E49*P49</f>
        <v>61640139.360640757</v>
      </c>
      <c r="S49" s="6">
        <f>+R49*D49</f>
        <v>17629079857.143257</v>
      </c>
      <c r="T49" s="6">
        <f>+R49/12</f>
        <v>5136678.2800533967</v>
      </c>
      <c r="U49" s="6">
        <f>+T49*D49</f>
        <v>1469089988.0952713</v>
      </c>
      <c r="V49" s="21"/>
      <c r="W49" s="28" t="str">
        <f>CONCATENATE(A49,C49)</f>
        <v>TECNICO ADMINISTRATIVO13</v>
      </c>
      <c r="X49" s="26">
        <f>+R49</f>
        <v>61640139.360640757</v>
      </c>
      <c r="Y49" s="26">
        <f>+E49</f>
        <v>2905284</v>
      </c>
    </row>
    <row r="50" spans="1:25" ht="12.75" x14ac:dyDescent="0.2">
      <c r="A50" s="49" t="s">
        <v>14</v>
      </c>
      <c r="B50" s="48">
        <v>3124</v>
      </c>
      <c r="C50" s="48">
        <v>12</v>
      </c>
      <c r="D50" s="47">
        <v>95</v>
      </c>
      <c r="E50" s="46">
        <v>2724337</v>
      </c>
      <c r="F50" s="6"/>
      <c r="G50" s="6">
        <f>ROUND((E50)*1.1088,0)</f>
        <v>3020745</v>
      </c>
      <c r="H50" s="6"/>
      <c r="I50" s="45"/>
      <c r="J50" s="6">
        <f>ROUND(E50*D50,0)</f>
        <v>258812015</v>
      </c>
      <c r="K50" s="6">
        <f>+E50*D50</f>
        <v>258812015</v>
      </c>
      <c r="L50" s="9"/>
      <c r="M50" s="24"/>
      <c r="N50" s="9"/>
      <c r="O50" s="44">
        <v>17.736500216998742</v>
      </c>
      <c r="P50" s="44">
        <v>21.250049810860585</v>
      </c>
      <c r="Q50" s="43">
        <v>1.7667736521293844</v>
      </c>
      <c r="R50" s="23">
        <f>+E50*P50</f>
        <v>57892296.951570496</v>
      </c>
      <c r="S50" s="6">
        <f>+R50*D50</f>
        <v>5499768210.3991976</v>
      </c>
      <c r="T50" s="6">
        <f>+R50/12</f>
        <v>4824358.0792975416</v>
      </c>
      <c r="U50" s="6">
        <f>+T50*D50</f>
        <v>458314017.53326648</v>
      </c>
      <c r="V50" s="21"/>
      <c r="W50" s="28" t="str">
        <f>CONCATENATE(A50,C50)</f>
        <v>TECNICO ADMINISTRATIVO12</v>
      </c>
      <c r="X50" s="26">
        <f>+R50</f>
        <v>57892296.951570496</v>
      </c>
      <c r="Y50" s="26">
        <f>+E50</f>
        <v>2724337</v>
      </c>
    </row>
    <row r="51" spans="1:25" ht="12.75" x14ac:dyDescent="0.2">
      <c r="A51" s="35" t="s">
        <v>8</v>
      </c>
      <c r="B51" s="34"/>
      <c r="C51" s="34"/>
      <c r="D51" s="29">
        <f>SUM(D44:D50)</f>
        <v>830</v>
      </c>
      <c r="E51" s="53"/>
      <c r="F51" s="6"/>
      <c r="G51" s="6"/>
      <c r="H51" s="28"/>
      <c r="I51" s="28"/>
      <c r="J51" s="29">
        <f>SUM(J44:J50)</f>
        <v>2657545566</v>
      </c>
      <c r="K51" s="57">
        <f>SUM(K44:K50)</f>
        <v>2657545566</v>
      </c>
      <c r="L51" s="39">
        <f>+J51/D51</f>
        <v>3201862.1277108435</v>
      </c>
      <c r="M51" s="31">
        <f>+D51</f>
        <v>830</v>
      </c>
      <c r="N51" s="31">
        <f>+J51/D51</f>
        <v>3201862.1277108435</v>
      </c>
      <c r="O51" s="56"/>
      <c r="P51" s="55"/>
      <c r="Q51" s="54"/>
      <c r="R51" s="23">
        <f>+E51*P51</f>
        <v>0</v>
      </c>
      <c r="S51" s="29">
        <f>SUM(S44:S50)</f>
        <v>55001755850.046387</v>
      </c>
      <c r="T51" s="6"/>
      <c r="U51" s="29">
        <f>SUM(U44:U50)</f>
        <v>4583479654.1705313</v>
      </c>
      <c r="V51" s="29">
        <f>+U51/D51</f>
        <v>5522264.6435789531</v>
      </c>
      <c r="W51" s="28" t="str">
        <f>CONCATENATE(A51,C51)</f>
        <v>Subtotal</v>
      </c>
      <c r="X51" s="26">
        <f>+R51</f>
        <v>0</v>
      </c>
      <c r="Y51" s="26">
        <f>+E51</f>
        <v>0</v>
      </c>
    </row>
    <row r="52" spans="1:25" ht="12.75" x14ac:dyDescent="0.2">
      <c r="A52" s="35" t="s">
        <v>13</v>
      </c>
      <c r="B52" s="34"/>
      <c r="C52" s="34"/>
      <c r="D52" s="29"/>
      <c r="E52" s="53"/>
      <c r="F52" s="6"/>
      <c r="G52" s="6"/>
      <c r="H52" s="28"/>
      <c r="I52" s="28"/>
      <c r="J52" s="28"/>
      <c r="K52" s="6"/>
      <c r="L52" s="9"/>
      <c r="M52" s="24"/>
      <c r="N52" s="9"/>
      <c r="O52" s="52"/>
      <c r="P52" s="51"/>
      <c r="Q52" s="50"/>
      <c r="R52" s="23">
        <f>+E52*P52</f>
        <v>0</v>
      </c>
      <c r="S52" s="6"/>
      <c r="T52" s="6"/>
      <c r="U52" s="6"/>
      <c r="V52" s="21"/>
      <c r="W52" s="28" t="str">
        <f>CONCATENATE(A52,C52)</f>
        <v>Nivel Asistencial</v>
      </c>
      <c r="X52" s="26">
        <f>+R52</f>
        <v>0</v>
      </c>
      <c r="Y52" s="26">
        <f>+E52</f>
        <v>0</v>
      </c>
    </row>
    <row r="53" spans="1:25" ht="12.75" x14ac:dyDescent="0.2">
      <c r="A53" s="49" t="s">
        <v>12</v>
      </c>
      <c r="B53" s="48">
        <v>4044</v>
      </c>
      <c r="C53" s="48">
        <v>23</v>
      </c>
      <c r="D53" s="47">
        <v>4</v>
      </c>
      <c r="E53" s="46">
        <v>3147287</v>
      </c>
      <c r="F53" s="6"/>
      <c r="G53" s="6">
        <f>ROUND((E53)*1.1088,0)</f>
        <v>3489712</v>
      </c>
      <c r="H53" s="6"/>
      <c r="I53" s="45"/>
      <c r="J53" s="6">
        <f>ROUND(E53*D53,0)</f>
        <v>12589148</v>
      </c>
      <c r="K53" s="6">
        <f>+E53*D53</f>
        <v>12589148</v>
      </c>
      <c r="L53" s="9"/>
      <c r="M53" s="24"/>
      <c r="N53" s="9"/>
      <c r="O53" s="44">
        <v>16.889877507716051</v>
      </c>
      <c r="P53" s="44">
        <v>20.329413118827162</v>
      </c>
      <c r="Q53" s="43">
        <v>1.6941177599022634</v>
      </c>
      <c r="R53" s="23">
        <f>+E53*P53</f>
        <v>63982497.626514181</v>
      </c>
      <c r="S53" s="6">
        <f>+R53*D53</f>
        <v>255929990.50605673</v>
      </c>
      <c r="T53" s="6">
        <f>+R53/12</f>
        <v>5331874.8022095151</v>
      </c>
      <c r="U53" s="6">
        <f>+T53*D53</f>
        <v>21327499.20883806</v>
      </c>
      <c r="V53" s="21"/>
      <c r="W53" s="28" t="str">
        <f>CONCATENATE(A53,C53)</f>
        <v>AUXILIAR ADMINISTRATIVO23</v>
      </c>
      <c r="X53" s="26">
        <f>+R53</f>
        <v>63982497.626514181</v>
      </c>
      <c r="Y53" s="26">
        <f>+E53</f>
        <v>3147287</v>
      </c>
    </row>
    <row r="54" spans="1:25" ht="12.75" x14ac:dyDescent="0.2">
      <c r="A54" s="49" t="s">
        <v>12</v>
      </c>
      <c r="B54" s="48">
        <v>4044</v>
      </c>
      <c r="C54" s="48">
        <v>20</v>
      </c>
      <c r="D54" s="47">
        <f>5-1</f>
        <v>4</v>
      </c>
      <c r="E54" s="46">
        <v>2577517</v>
      </c>
      <c r="F54" s="6"/>
      <c r="G54" s="6">
        <f>ROUND((E54)*1.1088,0)</f>
        <v>2857951</v>
      </c>
      <c r="H54" s="6"/>
      <c r="I54" s="45"/>
      <c r="J54" s="6">
        <f>ROUND(E54*D54,0)</f>
        <v>10310068</v>
      </c>
      <c r="K54" s="6">
        <f>+E54*D54</f>
        <v>10310068</v>
      </c>
      <c r="L54" s="9"/>
      <c r="M54" s="24"/>
      <c r="N54" s="9"/>
      <c r="O54" s="44">
        <v>17.721716940414289</v>
      </c>
      <c r="P54" s="44">
        <v>21.234727633474868</v>
      </c>
      <c r="Q54" s="43">
        <v>1.7667736521293844</v>
      </c>
      <c r="R54" s="23">
        <f>+E54*P54</f>
        <v>54732871.465651244</v>
      </c>
      <c r="S54" s="6">
        <f>+R54*D54</f>
        <v>218931485.86260498</v>
      </c>
      <c r="T54" s="6">
        <f>+R54/12</f>
        <v>4561072.6221376033</v>
      </c>
      <c r="U54" s="6">
        <f>+T54*D54</f>
        <v>18244290.488550413</v>
      </c>
      <c r="V54" s="21"/>
      <c r="W54" s="28" t="str">
        <f>CONCATENATE(A54,C54)</f>
        <v>AUXILIAR ADMINISTRATIVO20</v>
      </c>
      <c r="X54" s="26">
        <f>+R54</f>
        <v>54732871.465651244</v>
      </c>
      <c r="Y54" s="26">
        <f>+E54</f>
        <v>2577517</v>
      </c>
    </row>
    <row r="55" spans="1:25" ht="12.75" x14ac:dyDescent="0.2">
      <c r="A55" s="49" t="s">
        <v>12</v>
      </c>
      <c r="B55" s="48">
        <v>4044</v>
      </c>
      <c r="C55" s="48">
        <v>19</v>
      </c>
      <c r="D55" s="47">
        <v>54</v>
      </c>
      <c r="E55" s="46">
        <v>2499848</v>
      </c>
      <c r="F55" s="6"/>
      <c r="G55" s="6">
        <f>ROUND((E55)*1.1088,0)</f>
        <v>2771831</v>
      </c>
      <c r="H55" s="6"/>
      <c r="I55" s="45"/>
      <c r="J55" s="6">
        <f>ROUND(E55*D55,0)</f>
        <v>134991792</v>
      </c>
      <c r="K55" s="6">
        <f>+E55*D55</f>
        <v>134991792</v>
      </c>
      <c r="L55" s="9"/>
      <c r="M55" s="24"/>
      <c r="N55" s="9"/>
      <c r="O55" s="44">
        <v>18.69823817506709</v>
      </c>
      <c r="P55" s="44">
        <v>22.220361613996555</v>
      </c>
      <c r="Q55" s="43">
        <v>1.8532494502654226</v>
      </c>
      <c r="R55" s="23">
        <f>+E55*P55</f>
        <v>55547526.540026061</v>
      </c>
      <c r="S55" s="6">
        <f>+R55*D55</f>
        <v>2999566433.1614075</v>
      </c>
      <c r="T55" s="6">
        <f>+R55/12</f>
        <v>4628960.5450021718</v>
      </c>
      <c r="U55" s="6">
        <f>+T55*D55</f>
        <v>249963869.43011728</v>
      </c>
      <c r="V55" s="21"/>
      <c r="W55" s="28" t="str">
        <f>CONCATENATE(A55,C55)</f>
        <v>AUXILIAR ADMINISTRATIVO19</v>
      </c>
      <c r="X55" s="26">
        <f>+R55</f>
        <v>55547526.540026061</v>
      </c>
      <c r="Y55" s="26">
        <f>+E55</f>
        <v>2499848</v>
      </c>
    </row>
    <row r="56" spans="1:25" ht="12.75" x14ac:dyDescent="0.2">
      <c r="A56" s="49" t="s">
        <v>12</v>
      </c>
      <c r="B56" s="48">
        <v>4044</v>
      </c>
      <c r="C56" s="48">
        <v>18</v>
      </c>
      <c r="D56" s="47">
        <f>21-2</f>
        <v>19</v>
      </c>
      <c r="E56" s="46">
        <v>2436984</v>
      </c>
      <c r="F56" s="6"/>
      <c r="G56" s="6">
        <f>ROUND((E56)*1.1088,0)</f>
        <v>2702128</v>
      </c>
      <c r="H56" s="6"/>
      <c r="I56" s="45"/>
      <c r="J56" s="6">
        <f>ROUND(E56*D56,0)</f>
        <v>46302696</v>
      </c>
      <c r="K56" s="6">
        <f>+E56*D56</f>
        <v>46302696</v>
      </c>
      <c r="L56" s="9"/>
      <c r="M56" s="24"/>
      <c r="N56" s="9"/>
      <c r="O56" s="44">
        <v>18.731940957480667</v>
      </c>
      <c r="P56" s="44">
        <v>22.254915110504246</v>
      </c>
      <c r="Q56" s="43">
        <v>1.8532494502654226</v>
      </c>
      <c r="R56" s="23">
        <f>+E56*P56</f>
        <v>54234872.045657083</v>
      </c>
      <c r="S56" s="6">
        <f>+R56*D56</f>
        <v>1030462568.8674846</v>
      </c>
      <c r="T56" s="6">
        <f>+R56/12</f>
        <v>4519572.6704714233</v>
      </c>
      <c r="U56" s="6">
        <f>+T56*D56</f>
        <v>85871880.738957047</v>
      </c>
      <c r="V56" s="21"/>
      <c r="W56" s="28" t="str">
        <f>CONCATENATE(A56,C56)</f>
        <v>AUXILIAR ADMINISTRATIVO18</v>
      </c>
      <c r="X56" s="26">
        <f>+R56</f>
        <v>54234872.045657083</v>
      </c>
      <c r="Y56" s="26">
        <f>+E56</f>
        <v>2436984</v>
      </c>
    </row>
    <row r="57" spans="1:25" ht="12.75" x14ac:dyDescent="0.2">
      <c r="A57" s="49" t="s">
        <v>12</v>
      </c>
      <c r="B57" s="48">
        <v>4044</v>
      </c>
      <c r="C57" s="48">
        <v>17</v>
      </c>
      <c r="D57" s="47">
        <f>90-7</f>
        <v>83</v>
      </c>
      <c r="E57" s="46">
        <v>2377998</v>
      </c>
      <c r="F57" s="6"/>
      <c r="G57" s="6">
        <f>ROUND((E57)*1.1088,0)</f>
        <v>2636724</v>
      </c>
      <c r="H57" s="6"/>
      <c r="I57" s="45"/>
      <c r="J57" s="6">
        <f>ROUND(E57*D57,0)</f>
        <v>197373834</v>
      </c>
      <c r="K57" s="6">
        <f>+E57*D57</f>
        <v>197373834</v>
      </c>
      <c r="L57" s="9"/>
      <c r="M57" s="24"/>
      <c r="N57" s="9"/>
      <c r="O57" s="44">
        <v>18.804398708748735</v>
      </c>
      <c r="P57" s="44">
        <v>22.329201815520847</v>
      </c>
      <c r="Q57" s="43">
        <v>1.8624227989702971</v>
      </c>
      <c r="R57" s="23">
        <f>+E57*P57</f>
        <v>53098797.258904941</v>
      </c>
      <c r="S57" s="6">
        <f>+R57*D57</f>
        <v>4407200172.48911</v>
      </c>
      <c r="T57" s="6">
        <f>+R57/12</f>
        <v>4424899.7715754118</v>
      </c>
      <c r="U57" s="6">
        <f>+T57*D57</f>
        <v>367266681.04075921</v>
      </c>
      <c r="V57" s="21"/>
      <c r="W57" s="28" t="str">
        <f>CONCATENATE(A57,C57)</f>
        <v>AUXILIAR ADMINISTRATIVO17</v>
      </c>
      <c r="X57" s="26">
        <f>+R57</f>
        <v>53098797.258904941</v>
      </c>
      <c r="Y57" s="26">
        <f>+E57</f>
        <v>2377998</v>
      </c>
    </row>
    <row r="58" spans="1:25" ht="12.75" x14ac:dyDescent="0.2">
      <c r="A58" s="49" t="s">
        <v>12</v>
      </c>
      <c r="B58" s="48">
        <v>4044</v>
      </c>
      <c r="C58" s="48">
        <v>16</v>
      </c>
      <c r="D58" s="47">
        <f>60-3</f>
        <v>57</v>
      </c>
      <c r="E58" s="46">
        <v>2328818</v>
      </c>
      <c r="F58" s="6"/>
      <c r="G58" s="6">
        <f>ROUND((E58)*1.1088,0)</f>
        <v>2582193</v>
      </c>
      <c r="H58" s="6"/>
      <c r="I58" s="45"/>
      <c r="J58" s="6">
        <f>ROUND(E58*D58,0)</f>
        <v>132742626</v>
      </c>
      <c r="K58" s="6">
        <f>+E58*D58</f>
        <v>132742626</v>
      </c>
      <c r="L58" s="9"/>
      <c r="M58" s="24"/>
      <c r="N58" s="9"/>
      <c r="O58" s="44">
        <v>18.857305446015065</v>
      </c>
      <c r="P58" s="44">
        <v>22.383444006534397</v>
      </c>
      <c r="Q58" s="43">
        <v>1.8624227989702971</v>
      </c>
      <c r="R58" s="23">
        <f>+E58*P58</f>
        <v>52126967.304409422</v>
      </c>
      <c r="S58" s="6">
        <f>+R58*D58</f>
        <v>2971237136.351337</v>
      </c>
      <c r="T58" s="6">
        <f>+R58/12</f>
        <v>4343913.9420341188</v>
      </c>
      <c r="U58" s="6">
        <f>+T58*D58</f>
        <v>247603094.69594479</v>
      </c>
      <c r="V58" s="21"/>
      <c r="W58" s="28" t="str">
        <f>CONCATENATE(A58,C58)</f>
        <v>AUXILIAR ADMINISTRATIVO16</v>
      </c>
      <c r="X58" s="26">
        <f>+R58</f>
        <v>52126967.304409422</v>
      </c>
      <c r="Y58" s="26">
        <f>+E58</f>
        <v>2328818</v>
      </c>
    </row>
    <row r="59" spans="1:25" ht="12.75" x14ac:dyDescent="0.2">
      <c r="A59" s="49" t="s">
        <v>12</v>
      </c>
      <c r="B59" s="48">
        <v>4044</v>
      </c>
      <c r="C59" s="48">
        <v>15</v>
      </c>
      <c r="D59" s="47">
        <f>58+30</f>
        <v>88</v>
      </c>
      <c r="E59" s="46">
        <v>2229680</v>
      </c>
      <c r="F59" s="6"/>
      <c r="G59" s="6">
        <f>ROUND((E59)*1.1088,0)</f>
        <v>2472269</v>
      </c>
      <c r="H59" s="6"/>
      <c r="I59" s="45"/>
      <c r="J59" s="6">
        <f>ROUND(E59*D59,0)</f>
        <v>196211840</v>
      </c>
      <c r="K59" s="6">
        <f>+E59*D59</f>
        <v>196211840</v>
      </c>
      <c r="L59" s="9"/>
      <c r="M59" s="24"/>
      <c r="N59" s="9"/>
      <c r="O59" s="44">
        <v>18.895751551040473</v>
      </c>
      <c r="P59" s="44">
        <v>22.422860554979206</v>
      </c>
      <c r="Q59" s="43">
        <v>1.8703164397958965</v>
      </c>
      <c r="R59" s="23">
        <f>+E59*P59</f>
        <v>49995803.722226039</v>
      </c>
      <c r="S59" s="6">
        <f>+R59*D59</f>
        <v>4399630727.555891</v>
      </c>
      <c r="T59" s="6">
        <f>+R59/12</f>
        <v>4166316.9768521697</v>
      </c>
      <c r="U59" s="6">
        <f>+T59*D59</f>
        <v>366635893.96299094</v>
      </c>
      <c r="V59" s="21"/>
      <c r="W59" s="28" t="str">
        <f>CONCATENATE(A59,C59)</f>
        <v>AUXILIAR ADMINISTRATIVO15</v>
      </c>
      <c r="X59" s="26">
        <f>+R59</f>
        <v>49995803.722226039</v>
      </c>
      <c r="Y59" s="26">
        <f>+E59</f>
        <v>2229680</v>
      </c>
    </row>
    <row r="60" spans="1:25" ht="12.75" x14ac:dyDescent="0.2">
      <c r="A60" s="49" t="s">
        <v>12</v>
      </c>
      <c r="B60" s="48">
        <v>4044</v>
      </c>
      <c r="C60" s="48">
        <v>13</v>
      </c>
      <c r="D60" s="47">
        <v>189</v>
      </c>
      <c r="E60" s="46">
        <v>2116109</v>
      </c>
      <c r="F60" s="6"/>
      <c r="G60" s="6">
        <f>ROUND((E60)*1.1088,0)</f>
        <v>2346342</v>
      </c>
      <c r="H60" s="6"/>
      <c r="I60" s="45"/>
      <c r="J60" s="6">
        <f>ROUND(E60*D60,0)</f>
        <v>399944601</v>
      </c>
      <c r="K60" s="6">
        <f>+E60*D60</f>
        <v>399944601</v>
      </c>
      <c r="L60" s="9"/>
      <c r="M60" s="24"/>
      <c r="N60" s="9"/>
      <c r="O60" s="44">
        <v>19.090245472987725</v>
      </c>
      <c r="P60" s="44">
        <v>22.622263825911034</v>
      </c>
      <c r="Q60" s="43">
        <v>1.8871226498263545</v>
      </c>
      <c r="R60" s="23">
        <f>+E60*P60</f>
        <v>47871176.082384773</v>
      </c>
      <c r="S60" s="6">
        <f>+R60*D60</f>
        <v>9047652279.5707226</v>
      </c>
      <c r="T60" s="6">
        <f>+R60/12</f>
        <v>3989264.6735320645</v>
      </c>
      <c r="U60" s="6">
        <f>+T60*D60</f>
        <v>753971023.29756021</v>
      </c>
      <c r="V60" s="21"/>
      <c r="W60" s="28" t="str">
        <f>CONCATENATE(A60,C60)</f>
        <v>AUXILIAR ADMINISTRATIVO13</v>
      </c>
      <c r="X60" s="26">
        <f>+R60</f>
        <v>47871176.082384773</v>
      </c>
      <c r="Y60" s="26">
        <f>+E60</f>
        <v>2116109</v>
      </c>
    </row>
    <row r="61" spans="1:25" ht="12.75" x14ac:dyDescent="0.2">
      <c r="A61" s="49" t="s">
        <v>12</v>
      </c>
      <c r="B61" s="48">
        <v>4044</v>
      </c>
      <c r="C61" s="48">
        <v>11</v>
      </c>
      <c r="D61" s="47">
        <v>31</v>
      </c>
      <c r="E61" s="46">
        <v>1909076</v>
      </c>
      <c r="F61" s="6"/>
      <c r="G61" s="6">
        <f>ROUND((E61)*1.1088,0)</f>
        <v>2116783</v>
      </c>
      <c r="H61" s="6"/>
      <c r="I61" s="45"/>
      <c r="J61" s="6">
        <f>ROUND(E61*D61,0)</f>
        <v>59181356</v>
      </c>
      <c r="K61" s="6">
        <f>+E61*D61</f>
        <v>59181356</v>
      </c>
      <c r="L61" s="9"/>
      <c r="M61" s="24"/>
      <c r="N61" s="9"/>
      <c r="O61" s="44">
        <v>19.460730715591378</v>
      </c>
      <c r="P61" s="44">
        <v>23.00210073015721</v>
      </c>
      <c r="Q61" s="43">
        <v>1.9191361978942543</v>
      </c>
      <c r="R61" s="23">
        <f>+E61*P61</f>
        <v>43912758.453525603</v>
      </c>
      <c r="S61" s="6">
        <f>+R61*D61</f>
        <v>1361295512.0592937</v>
      </c>
      <c r="T61" s="6">
        <f>+R61/12</f>
        <v>3659396.5377938002</v>
      </c>
      <c r="U61" s="6">
        <f>+T61*D61</f>
        <v>113441292.67160781</v>
      </c>
      <c r="V61" s="21"/>
      <c r="W61" s="28" t="str">
        <f>CONCATENATE(A61,C61)</f>
        <v>AUXILIAR ADMINISTRATIVO11</v>
      </c>
      <c r="X61" s="26">
        <f>+R61</f>
        <v>43912758.453525603</v>
      </c>
      <c r="Y61" s="26">
        <f>+E61</f>
        <v>1909076</v>
      </c>
    </row>
    <row r="62" spans="1:25" ht="12.75" x14ac:dyDescent="0.2">
      <c r="A62" s="49" t="s">
        <v>11</v>
      </c>
      <c r="B62" s="48">
        <v>4103</v>
      </c>
      <c r="C62" s="48">
        <v>19</v>
      </c>
      <c r="D62" s="47">
        <f>17-3</f>
        <v>14</v>
      </c>
      <c r="E62" s="46">
        <v>2499848</v>
      </c>
      <c r="F62" s="6"/>
      <c r="G62" s="6">
        <f>ROUND((E62)*1.1088,0)</f>
        <v>2771831</v>
      </c>
      <c r="H62" s="6"/>
      <c r="I62" s="45"/>
      <c r="J62" s="6">
        <f>ROUND(E62*D62,0)</f>
        <v>34997872</v>
      </c>
      <c r="K62" s="6">
        <f>+E62*D62</f>
        <v>34997872</v>
      </c>
      <c r="L62" s="9"/>
      <c r="M62" s="24"/>
      <c r="N62" s="9"/>
      <c r="O62" s="44">
        <v>18.69823817506709</v>
      </c>
      <c r="P62" s="44">
        <v>22.220361613996555</v>
      </c>
      <c r="Q62" s="43">
        <v>1.8532494502654226</v>
      </c>
      <c r="R62" s="23">
        <f>+E62*P62</f>
        <v>55547526.540026061</v>
      </c>
      <c r="S62" s="6">
        <f>+R62*D62</f>
        <v>777665371.56036484</v>
      </c>
      <c r="T62" s="6">
        <f>+R62/12</f>
        <v>4628960.5450021718</v>
      </c>
      <c r="U62" s="6">
        <f>+T62*D62</f>
        <v>64805447.630030409</v>
      </c>
      <c r="V62" s="21"/>
      <c r="W62" s="28" t="str">
        <f>CONCATENATE(A62,C62)</f>
        <v>CONDUCTOR MECANICO19</v>
      </c>
      <c r="X62" s="26">
        <f>+R62</f>
        <v>55547526.540026061</v>
      </c>
      <c r="Y62" s="26">
        <f>+E62</f>
        <v>2499848</v>
      </c>
    </row>
    <row r="63" spans="1:25" ht="12.75" x14ac:dyDescent="0.2">
      <c r="A63" s="49" t="s">
        <v>11</v>
      </c>
      <c r="B63" s="48">
        <v>4103</v>
      </c>
      <c r="C63" s="48">
        <v>17</v>
      </c>
      <c r="D63" s="47">
        <v>27</v>
      </c>
      <c r="E63" s="46">
        <v>2377998</v>
      </c>
      <c r="F63" s="6"/>
      <c r="G63" s="6">
        <f>ROUND((E63)*1.1088,0)</f>
        <v>2636724</v>
      </c>
      <c r="H63" s="6"/>
      <c r="I63" s="45"/>
      <c r="J63" s="6">
        <f>ROUND(E63*D63,0)</f>
        <v>64205946</v>
      </c>
      <c r="K63" s="6">
        <f>+E63*D63</f>
        <v>64205946</v>
      </c>
      <c r="L63" s="9"/>
      <c r="M63" s="24"/>
      <c r="N63" s="9"/>
      <c r="O63" s="44">
        <v>18.804398708748735</v>
      </c>
      <c r="P63" s="44">
        <v>22.329201815520847</v>
      </c>
      <c r="Q63" s="43">
        <v>1.8624227989702971</v>
      </c>
      <c r="R63" s="23">
        <f>+E63*P63</f>
        <v>53098797.258904941</v>
      </c>
      <c r="S63" s="6">
        <f>+R63*D63</f>
        <v>1433667525.9904335</v>
      </c>
      <c r="T63" s="6">
        <f>+R63/12</f>
        <v>4424899.7715754118</v>
      </c>
      <c r="U63" s="6">
        <f>+T63*D63</f>
        <v>119472293.83253612</v>
      </c>
      <c r="V63" s="21"/>
      <c r="W63" s="28" t="str">
        <f>CONCATENATE(A63,C63)</f>
        <v>CONDUCTOR MECANICO17</v>
      </c>
      <c r="X63" s="26">
        <f>+R63</f>
        <v>53098797.258904941</v>
      </c>
      <c r="Y63" s="26">
        <f>+E63</f>
        <v>2377998</v>
      </c>
    </row>
    <row r="64" spans="1:25" ht="12.75" x14ac:dyDescent="0.2">
      <c r="A64" s="49" t="s">
        <v>11</v>
      </c>
      <c r="B64" s="48">
        <v>4103</v>
      </c>
      <c r="C64" s="48">
        <v>15</v>
      </c>
      <c r="D64" s="47">
        <v>8</v>
      </c>
      <c r="E64" s="46">
        <v>2229680</v>
      </c>
      <c r="F64" s="6"/>
      <c r="G64" s="6">
        <f>ROUND((E64)*1.1088,0)</f>
        <v>2472269</v>
      </c>
      <c r="H64" s="6"/>
      <c r="I64" s="45"/>
      <c r="J64" s="6">
        <f>ROUND(E64*D64,0)</f>
        <v>17837440</v>
      </c>
      <c r="K64" s="6">
        <f>+E64*D64</f>
        <v>17837440</v>
      </c>
      <c r="L64" s="9"/>
      <c r="M64" s="24"/>
      <c r="N64" s="9"/>
      <c r="O64" s="44">
        <v>18.895751551040473</v>
      </c>
      <c r="P64" s="44">
        <v>22.422860554979206</v>
      </c>
      <c r="Q64" s="43">
        <v>1.8703164397958965</v>
      </c>
      <c r="R64" s="23">
        <f>+E64*P64</f>
        <v>49995803.722226039</v>
      </c>
      <c r="S64" s="6">
        <f>+R64*D64</f>
        <v>399966429.77780831</v>
      </c>
      <c r="T64" s="6">
        <f>+R64/12</f>
        <v>4166316.9768521697</v>
      </c>
      <c r="U64" s="6">
        <f>+T64*D64</f>
        <v>33330535.814817358</v>
      </c>
      <c r="V64" s="21"/>
      <c r="W64" s="28" t="str">
        <f>CONCATENATE(A64,C64)</f>
        <v>CONDUCTOR MECANICO15</v>
      </c>
      <c r="X64" s="26">
        <f>+R64</f>
        <v>49995803.722226039</v>
      </c>
      <c r="Y64" s="26">
        <f>+E64</f>
        <v>2229680</v>
      </c>
    </row>
    <row r="65" spans="1:25" ht="12.75" x14ac:dyDescent="0.2">
      <c r="A65" s="49" t="s">
        <v>11</v>
      </c>
      <c r="B65" s="48">
        <v>4103</v>
      </c>
      <c r="C65" s="48">
        <v>13</v>
      </c>
      <c r="D65" s="47">
        <v>1</v>
      </c>
      <c r="E65" s="46">
        <v>2116109</v>
      </c>
      <c r="F65" s="6"/>
      <c r="G65" s="6">
        <f>ROUND((E65)*1.1088,0)</f>
        <v>2346342</v>
      </c>
      <c r="H65" s="6"/>
      <c r="I65" s="45"/>
      <c r="J65" s="6">
        <f>ROUND(E65*D65,0)</f>
        <v>2116109</v>
      </c>
      <c r="K65" s="6">
        <f>+E65*D65</f>
        <v>2116109</v>
      </c>
      <c r="L65" s="9"/>
      <c r="M65" s="24"/>
      <c r="N65" s="9"/>
      <c r="O65" s="44">
        <v>19.090245472987725</v>
      </c>
      <c r="P65" s="44">
        <v>22.622263825911034</v>
      </c>
      <c r="Q65" s="43">
        <v>1.8824450518101268</v>
      </c>
      <c r="R65" s="23">
        <f>+E65*P65</f>
        <v>47871176.082384773</v>
      </c>
      <c r="S65" s="6">
        <f>+R65*D65</f>
        <v>47871176.082384773</v>
      </c>
      <c r="T65" s="6">
        <f>+R65/12</f>
        <v>3989264.6735320645</v>
      </c>
      <c r="U65" s="6">
        <f>+T65*D65</f>
        <v>3989264.6735320645</v>
      </c>
      <c r="V65" s="21"/>
      <c r="W65" s="28" t="str">
        <f>CONCATENATE(A65,C65)</f>
        <v>CONDUCTOR MECANICO13</v>
      </c>
      <c r="X65" s="26">
        <f>+R65</f>
        <v>47871176.082384773</v>
      </c>
      <c r="Y65" s="26">
        <f>+E65</f>
        <v>2116109</v>
      </c>
    </row>
    <row r="66" spans="1:25" ht="12.75" x14ac:dyDescent="0.2">
      <c r="A66" s="49" t="s">
        <v>10</v>
      </c>
      <c r="B66" s="48">
        <v>4178</v>
      </c>
      <c r="C66" s="48">
        <v>14</v>
      </c>
      <c r="D66" s="47">
        <v>31</v>
      </c>
      <c r="E66" s="46">
        <v>2162467</v>
      </c>
      <c r="F66" s="6"/>
      <c r="G66" s="6">
        <f>ROUND((E66)*1.1088,0)</f>
        <v>2397743</v>
      </c>
      <c r="H66" s="6"/>
      <c r="I66" s="45"/>
      <c r="J66" s="6">
        <f>ROUND(E66*D66,0)</f>
        <v>67036477</v>
      </c>
      <c r="K66" s="6">
        <f>+E66*D66</f>
        <v>67036477</v>
      </c>
      <c r="L66" s="9"/>
      <c r="M66" s="24"/>
      <c r="N66" s="9"/>
      <c r="O66" s="44">
        <v>18.953725325521511</v>
      </c>
      <c r="P66" s="44">
        <v>22.482297683625923</v>
      </c>
      <c r="Q66" s="43">
        <v>1.8703164397958965</v>
      </c>
      <c r="R66" s="23">
        <f>+E66*P66</f>
        <v>48617226.825017497</v>
      </c>
      <c r="S66" s="6">
        <f>+R66*D66</f>
        <v>1507134031.5755424</v>
      </c>
      <c r="T66" s="6">
        <f>+R66/12</f>
        <v>4051435.5687514581</v>
      </c>
      <c r="U66" s="6">
        <f>+T66*D66</f>
        <v>125594502.6312952</v>
      </c>
      <c r="V66" s="21"/>
      <c r="W66" s="28" t="str">
        <f>CONCATENATE(A66,C66)</f>
        <v>SECRETARIO14</v>
      </c>
      <c r="X66" s="26">
        <f>+R66</f>
        <v>48617226.825017497</v>
      </c>
      <c r="Y66" s="26">
        <f>+E66</f>
        <v>2162467</v>
      </c>
    </row>
    <row r="67" spans="1:25" ht="12.75" x14ac:dyDescent="0.2">
      <c r="A67" s="49" t="s">
        <v>9</v>
      </c>
      <c r="B67" s="48">
        <v>4210</v>
      </c>
      <c r="C67" s="48">
        <v>24</v>
      </c>
      <c r="D67" s="47">
        <v>14</v>
      </c>
      <c r="E67" s="46">
        <v>3432781</v>
      </c>
      <c r="F67" s="6"/>
      <c r="G67" s="6">
        <f>ROUND((E67)*1.1088,0)</f>
        <v>3806268</v>
      </c>
      <c r="H67" s="6"/>
      <c r="I67" s="45"/>
      <c r="J67" s="6">
        <f>ROUND(E67*D67,0)</f>
        <v>48058934</v>
      </c>
      <c r="K67" s="6">
        <f>+E67*D67</f>
        <v>48058934</v>
      </c>
      <c r="L67" s="9"/>
      <c r="M67" s="24"/>
      <c r="N67" s="9"/>
      <c r="O67" s="44">
        <v>16.889877507716051</v>
      </c>
      <c r="P67" s="44">
        <v>20.329413118827162</v>
      </c>
      <c r="Q67" s="43">
        <v>1.6941177599022634</v>
      </c>
      <c r="R67" s="23">
        <f>+E67*P67</f>
        <v>69786423.095460624</v>
      </c>
      <c r="S67" s="6">
        <f>+R67*D67</f>
        <v>977009923.33644867</v>
      </c>
      <c r="T67" s="6">
        <f>+R67/12</f>
        <v>5815535.257955052</v>
      </c>
      <c r="U67" s="6">
        <f>+T67*D67</f>
        <v>81417493.611370727</v>
      </c>
      <c r="V67" s="21"/>
      <c r="W67" s="28" t="str">
        <f>CONCATENATE(A67,C67)</f>
        <v>SECRETARIO EJECUTIVO24</v>
      </c>
      <c r="X67" s="26">
        <f>+R67</f>
        <v>69786423.095460624</v>
      </c>
      <c r="Y67" s="26">
        <f>+E67</f>
        <v>3432781</v>
      </c>
    </row>
    <row r="68" spans="1:25" ht="12.75" x14ac:dyDescent="0.2">
      <c r="A68" s="49" t="s">
        <v>9</v>
      </c>
      <c r="B68" s="48">
        <v>4210</v>
      </c>
      <c r="C68" s="48">
        <v>22</v>
      </c>
      <c r="D68" s="47">
        <v>2</v>
      </c>
      <c r="E68" s="46">
        <v>2850336</v>
      </c>
      <c r="F68" s="6"/>
      <c r="G68" s="6">
        <f>ROUND((E68)*1.1088,0)</f>
        <v>3160453</v>
      </c>
      <c r="H68" s="6"/>
      <c r="I68" s="45"/>
      <c r="J68" s="6">
        <f>ROUND(E68*D68,0)</f>
        <v>5700672</v>
      </c>
      <c r="K68" s="6">
        <f>+E68*D68</f>
        <v>5700672</v>
      </c>
      <c r="L68" s="9"/>
      <c r="M68" s="24"/>
      <c r="N68" s="9"/>
      <c r="O68" s="44">
        <v>20.639794989760802</v>
      </c>
      <c r="P68" s="44">
        <v>24.18570137718762</v>
      </c>
      <c r="Q68" s="43">
        <v>1.7678795106583614</v>
      </c>
      <c r="R68" s="23">
        <f>+E68*P68</f>
        <v>68937375.320647448</v>
      </c>
      <c r="S68" s="6">
        <f>+R68*D68</f>
        <v>137874750.6412949</v>
      </c>
      <c r="T68" s="6">
        <f>+R68/12</f>
        <v>5744781.2767206207</v>
      </c>
      <c r="U68" s="6">
        <f>+T68*D68</f>
        <v>11489562.553441241</v>
      </c>
      <c r="V68" s="21"/>
      <c r="W68" s="28" t="str">
        <f>CONCATENATE(A68,C68)</f>
        <v>SECRETARIO EJECUTIVO22</v>
      </c>
      <c r="X68" s="26">
        <f>+R68</f>
        <v>68937375.320647448</v>
      </c>
      <c r="Y68" s="26">
        <f>+E68</f>
        <v>2850336</v>
      </c>
    </row>
    <row r="69" spans="1:25" ht="12.75" x14ac:dyDescent="0.2">
      <c r="A69" s="49" t="s">
        <v>9</v>
      </c>
      <c r="B69" s="48">
        <v>4210</v>
      </c>
      <c r="C69" s="48">
        <v>21</v>
      </c>
      <c r="D69" s="47">
        <v>42</v>
      </c>
      <c r="E69" s="46">
        <v>2685993</v>
      </c>
      <c r="F69" s="6"/>
      <c r="G69" s="6">
        <f>ROUND((E69)*1.1088,0)</f>
        <v>2978229</v>
      </c>
      <c r="H69" s="6"/>
      <c r="I69" s="45"/>
      <c r="J69" s="6">
        <f>ROUND(E69*D69,0)</f>
        <v>112811706</v>
      </c>
      <c r="K69" s="6">
        <f>+E69*D69</f>
        <v>112811706</v>
      </c>
      <c r="L69" s="9"/>
      <c r="M69" s="24"/>
      <c r="N69" s="9"/>
      <c r="O69" s="44">
        <v>17.706141138172811</v>
      </c>
      <c r="P69" s="44">
        <v>21.218367995298941</v>
      </c>
      <c r="Q69" s="43">
        <v>1.7694732076157973</v>
      </c>
      <c r="R69" s="23">
        <f>+E69*P69</f>
        <v>56992387.906796984</v>
      </c>
      <c r="S69" s="6">
        <f>+R69*D69</f>
        <v>2393680292.0854735</v>
      </c>
      <c r="T69" s="6">
        <f>+R69/12</f>
        <v>4749365.6588997487</v>
      </c>
      <c r="U69" s="6">
        <f>+T69*D69</f>
        <v>199473357.67378944</v>
      </c>
      <c r="V69" s="21"/>
      <c r="W69" s="28" t="str">
        <f>CONCATENATE(A69,C69)</f>
        <v>SECRETARIO EJECUTIVO21</v>
      </c>
      <c r="X69" s="26">
        <f>+R69</f>
        <v>56992387.906796984</v>
      </c>
      <c r="Y69" s="26">
        <f>+E69</f>
        <v>2685993</v>
      </c>
    </row>
    <row r="70" spans="1:25" ht="12.75" x14ac:dyDescent="0.2">
      <c r="A70" s="49" t="s">
        <v>9</v>
      </c>
      <c r="B70" s="48">
        <v>4210</v>
      </c>
      <c r="C70" s="48">
        <v>19</v>
      </c>
      <c r="D70" s="47">
        <v>3</v>
      </c>
      <c r="E70" s="46">
        <v>2499848</v>
      </c>
      <c r="F70" s="6"/>
      <c r="G70" s="6">
        <f>ROUND((E70)*1.1088,0)</f>
        <v>2771831</v>
      </c>
      <c r="H70" s="6"/>
      <c r="I70" s="45"/>
      <c r="J70" s="6">
        <f>ROUND(E70*D70,0)</f>
        <v>7499544</v>
      </c>
      <c r="K70" s="6">
        <f>+E70*D70</f>
        <v>7499544</v>
      </c>
      <c r="L70" s="9"/>
      <c r="M70" s="24"/>
      <c r="N70" s="9"/>
      <c r="O70" s="44">
        <v>18.69823817506709</v>
      </c>
      <c r="P70" s="44">
        <v>22.220361613996555</v>
      </c>
      <c r="Q70" s="43">
        <v>1.8532494502654226</v>
      </c>
      <c r="R70" s="23">
        <f>+E70*P70</f>
        <v>55547526.540026061</v>
      </c>
      <c r="S70" s="6">
        <f>+R70*D70</f>
        <v>166642579.62007818</v>
      </c>
      <c r="T70" s="6">
        <f>+R70/12</f>
        <v>4628960.5450021718</v>
      </c>
      <c r="U70" s="6">
        <f>+T70*D70</f>
        <v>13886881.635006515</v>
      </c>
      <c r="V70" s="21"/>
      <c r="W70" s="28" t="str">
        <f>CONCATENATE(A70,C70)</f>
        <v>SECRETARIO EJECUTIVO19</v>
      </c>
      <c r="X70" s="26">
        <f>+R70</f>
        <v>55547526.540026061</v>
      </c>
      <c r="Y70" s="26">
        <f>+E70</f>
        <v>2499848</v>
      </c>
    </row>
    <row r="71" spans="1:25" ht="12.75" x14ac:dyDescent="0.2">
      <c r="A71" s="49" t="s">
        <v>9</v>
      </c>
      <c r="B71" s="48">
        <v>4210</v>
      </c>
      <c r="C71" s="48">
        <v>18</v>
      </c>
      <c r="D71" s="47">
        <v>91</v>
      </c>
      <c r="E71" s="46">
        <v>2436984</v>
      </c>
      <c r="F71" s="6"/>
      <c r="G71" s="6">
        <f>ROUND((E71)*1.1088,0)</f>
        <v>2702128</v>
      </c>
      <c r="H71" s="6"/>
      <c r="I71" s="45"/>
      <c r="J71" s="6">
        <f>ROUND(E71*D71,0)</f>
        <v>221765544</v>
      </c>
      <c r="K71" s="6">
        <f>+E71*D71</f>
        <v>221765544</v>
      </c>
      <c r="L71" s="9"/>
      <c r="M71" s="24"/>
      <c r="N71" s="9"/>
      <c r="O71" s="44">
        <v>18.731940957480667</v>
      </c>
      <c r="P71" s="44">
        <v>22.254915110504246</v>
      </c>
      <c r="Q71" s="43">
        <v>1.8532494502654226</v>
      </c>
      <c r="R71" s="23">
        <f>+E71*P71</f>
        <v>54234872.045657083</v>
      </c>
      <c r="S71" s="6">
        <f>+R71*D71</f>
        <v>4935373356.1547947</v>
      </c>
      <c r="T71" s="6">
        <f>+R71/12</f>
        <v>4519572.6704714233</v>
      </c>
      <c r="U71" s="6">
        <f>+T71*D71</f>
        <v>411281113.01289952</v>
      </c>
      <c r="V71" s="21"/>
      <c r="W71" s="28" t="str">
        <f>CONCATENATE(A71,C71)</f>
        <v>SECRETARIO EJECUTIVO18</v>
      </c>
      <c r="X71" s="26">
        <f>+R71</f>
        <v>54234872.045657083</v>
      </c>
      <c r="Y71" s="26">
        <f>+E71</f>
        <v>2436984</v>
      </c>
    </row>
    <row r="72" spans="1:25" ht="12.75" x14ac:dyDescent="0.2">
      <c r="A72" s="49" t="s">
        <v>9</v>
      </c>
      <c r="B72" s="48">
        <v>4210</v>
      </c>
      <c r="C72" s="48">
        <v>16</v>
      </c>
      <c r="D72" s="47">
        <v>130</v>
      </c>
      <c r="E72" s="46">
        <v>2328818</v>
      </c>
      <c r="F72" s="6"/>
      <c r="G72" s="6">
        <f>ROUND((E72)*1.1088,0)</f>
        <v>2582193</v>
      </c>
      <c r="H72" s="6"/>
      <c r="I72" s="45"/>
      <c r="J72" s="6">
        <f>ROUND(E72*D72,0)</f>
        <v>302746340</v>
      </c>
      <c r="K72" s="6">
        <f>+E72*D72</f>
        <v>302746340</v>
      </c>
      <c r="L72" s="9"/>
      <c r="M72" s="24"/>
      <c r="N72" s="9"/>
      <c r="O72" s="44">
        <v>18.731940957480667</v>
      </c>
      <c r="P72" s="44">
        <v>22.254915110504246</v>
      </c>
      <c r="Q72" s="43">
        <v>1.8532494502654226</v>
      </c>
      <c r="R72" s="23">
        <f>+E72*P72</f>
        <v>51827646.897814281</v>
      </c>
      <c r="S72" s="6">
        <f>+R72*D72</f>
        <v>6737594096.7158566</v>
      </c>
      <c r="T72" s="6">
        <f>+R72/12</f>
        <v>4318970.5748178568</v>
      </c>
      <c r="U72" s="6">
        <f>+T72*D72</f>
        <v>561466174.72632134</v>
      </c>
      <c r="V72" s="21"/>
      <c r="W72" s="28" t="str">
        <f>CONCATENATE(A72,C72)</f>
        <v>SECRETARIO EJECUTIVO16</v>
      </c>
      <c r="X72" s="26">
        <f>+R72</f>
        <v>51827646.897814281</v>
      </c>
      <c r="Y72" s="26">
        <f>+E72</f>
        <v>2328818</v>
      </c>
    </row>
    <row r="73" spans="1:25" ht="12.75" x14ac:dyDescent="0.2">
      <c r="A73" s="35" t="s">
        <v>8</v>
      </c>
      <c r="B73" s="34"/>
      <c r="C73" s="34"/>
      <c r="D73" s="29">
        <f>SUM(D53:D72)</f>
        <v>892</v>
      </c>
      <c r="E73" s="6"/>
      <c r="F73" s="6"/>
      <c r="G73" s="6"/>
      <c r="H73" s="28"/>
      <c r="I73" s="42"/>
      <c r="J73" s="41">
        <f>SUM(J53:J72)</f>
        <v>2074424545</v>
      </c>
      <c r="K73" s="40">
        <f>SUM(K53:K66)</f>
        <v>1375841805</v>
      </c>
      <c r="L73" s="39">
        <f>+J73/D73</f>
        <v>2325588.0549327354</v>
      </c>
      <c r="M73" s="38">
        <f>+D73</f>
        <v>892</v>
      </c>
      <c r="N73" s="38">
        <f>+J73/D73</f>
        <v>2325588.0549327354</v>
      </c>
      <c r="O73" s="37"/>
      <c r="P73" s="36"/>
      <c r="Q73" s="29"/>
      <c r="R73" s="29">
        <f>SUM(R53:R66)</f>
        <v>730633800.92785871</v>
      </c>
      <c r="S73" s="29">
        <f>SUM(S53:S72)</f>
        <v>46206385839.964394</v>
      </c>
      <c r="T73" s="29"/>
      <c r="U73" s="29">
        <f>SUM(U53:U66)</f>
        <v>2571517570.1175375</v>
      </c>
      <c r="V73" s="29">
        <f>+U73/D73</f>
        <v>2882867.2310734726</v>
      </c>
      <c r="W73" s="28" t="str">
        <f>CONCATENATE(A73,C73)</f>
        <v>Subtotal</v>
      </c>
      <c r="X73" s="26">
        <f>+R73</f>
        <v>730633800.92785871</v>
      </c>
      <c r="Y73" s="26">
        <f>+E73</f>
        <v>0</v>
      </c>
    </row>
    <row r="74" spans="1:25" ht="12.75" x14ac:dyDescent="0.2">
      <c r="A74" s="35" t="s">
        <v>7</v>
      </c>
      <c r="B74" s="34"/>
      <c r="C74" s="34"/>
      <c r="D74" s="29">
        <f>SUM(D21+D27+D42+D51+D73)</f>
        <v>8856</v>
      </c>
      <c r="E74" s="6"/>
      <c r="F74" s="6"/>
      <c r="G74" s="6"/>
      <c r="H74" s="28"/>
      <c r="I74" s="28"/>
      <c r="J74" s="30">
        <f>+J21+J27+J42+J51+J73</f>
        <v>44310878815</v>
      </c>
      <c r="K74" s="33">
        <f>+K21+K27+K42+K51+K73</f>
        <v>43612296075</v>
      </c>
      <c r="L74" s="32">
        <f>+J74/D74</f>
        <v>5003486.767728094</v>
      </c>
      <c r="M74" s="31">
        <f>+D74</f>
        <v>8856</v>
      </c>
      <c r="N74" s="31">
        <f>+J74/D74</f>
        <v>5003486.767728094</v>
      </c>
      <c r="O74" s="29"/>
      <c r="P74" s="29"/>
      <c r="Q74" s="29"/>
      <c r="R74" s="23"/>
      <c r="S74" s="30">
        <f>+S21+S27+S42+S51+S73</f>
        <v>912880626454.703</v>
      </c>
      <c r="T74" s="6"/>
      <c r="U74" s="30">
        <f>+U21+U27+U42+U51+U73</f>
        <v>74794370954.679092</v>
      </c>
      <c r="V74" s="29">
        <f>+U74/D74</f>
        <v>8445615.5097876117</v>
      </c>
      <c r="W74" s="28" t="str">
        <f>CONCATENATE(A74,C74)</f>
        <v>Total</v>
      </c>
      <c r="X74" s="26">
        <f>+R74</f>
        <v>0</v>
      </c>
      <c r="Y74" s="26">
        <f>+E74</f>
        <v>0</v>
      </c>
    </row>
    <row r="75" spans="1:25" ht="12.75" x14ac:dyDescent="0.2">
      <c r="A75" s="9"/>
      <c r="B75" s="9"/>
      <c r="C75" s="9"/>
      <c r="D75" s="22"/>
      <c r="E75" s="21"/>
      <c r="F75" s="21"/>
      <c r="G75" s="21"/>
      <c r="H75" s="21"/>
      <c r="I75" s="9"/>
      <c r="J75" s="26"/>
      <c r="K75" s="26"/>
      <c r="L75" s="9"/>
      <c r="M75" s="24"/>
      <c r="N75" s="9"/>
      <c r="O75" s="21"/>
      <c r="P75" s="21"/>
      <c r="Q75" s="21"/>
      <c r="R75" s="23"/>
      <c r="S75" s="27"/>
      <c r="T75" s="21"/>
      <c r="U75" s="21"/>
      <c r="V75" s="21"/>
      <c r="W75" s="2"/>
      <c r="X75" s="2"/>
    </row>
    <row r="76" spans="1:25" ht="12.75" x14ac:dyDescent="0.2">
      <c r="A76" s="9"/>
      <c r="B76" s="9"/>
      <c r="C76" s="26"/>
      <c r="D76" s="22"/>
      <c r="E76" s="21"/>
      <c r="F76" s="21"/>
      <c r="G76" s="21"/>
      <c r="H76" s="21"/>
      <c r="I76" s="21"/>
      <c r="J76" s="25"/>
      <c r="K76" s="21"/>
      <c r="L76" s="9"/>
      <c r="M76" s="24"/>
      <c r="N76" s="9"/>
      <c r="O76" s="21"/>
      <c r="P76" s="9"/>
      <c r="Q76" s="21"/>
      <c r="R76" s="23"/>
      <c r="S76" s="22"/>
      <c r="T76" s="21"/>
      <c r="U76" s="21"/>
      <c r="V76" s="21"/>
      <c r="W76" s="2"/>
      <c r="X76" s="2"/>
    </row>
    <row r="77" spans="1:2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0"/>
      <c r="P77" s="2"/>
      <c r="Q77" s="2"/>
      <c r="R77" s="4"/>
      <c r="S77" s="19"/>
      <c r="T77" s="17"/>
      <c r="U77" s="2"/>
      <c r="V77" s="2"/>
      <c r="W77" s="2"/>
      <c r="X77" s="2"/>
    </row>
    <row r="78" spans="1:2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4"/>
      <c r="S78" s="18"/>
      <c r="T78" s="17"/>
      <c r="U78" s="2"/>
    </row>
    <row r="79" spans="1:25" x14ac:dyDescent="0.2">
      <c r="A79" s="2"/>
      <c r="B79" s="2"/>
      <c r="C79" s="2"/>
      <c r="D79" s="2"/>
      <c r="E79" s="9" t="s">
        <v>6</v>
      </c>
      <c r="F79" s="11"/>
      <c r="G79" s="16"/>
      <c r="H79" s="7">
        <v>1300000</v>
      </c>
      <c r="I79" s="7">
        <v>2600000</v>
      </c>
      <c r="J79" s="5"/>
      <c r="K79" s="2"/>
      <c r="L79" s="2"/>
      <c r="M79" s="4"/>
      <c r="N79" s="3"/>
      <c r="O79" s="2"/>
      <c r="P79" s="2"/>
      <c r="Q79" s="2"/>
      <c r="R79" s="2"/>
      <c r="S79" s="2"/>
      <c r="T79" s="2"/>
      <c r="U79" s="2"/>
    </row>
    <row r="80" spans="1:25" x14ac:dyDescent="0.2">
      <c r="A80" s="2"/>
      <c r="B80" s="2"/>
      <c r="C80" s="2"/>
      <c r="D80" s="2"/>
      <c r="E80" s="15" t="s">
        <v>5</v>
      </c>
      <c r="F80" s="11"/>
      <c r="G80" s="8"/>
      <c r="H80" s="7">
        <v>2592594</v>
      </c>
      <c r="I80" s="7" t="s">
        <v>4</v>
      </c>
      <c r="J80" s="5"/>
      <c r="K80" s="2"/>
      <c r="L80" s="2"/>
      <c r="M80" s="4"/>
      <c r="N80" s="3"/>
      <c r="O80" s="2"/>
      <c r="P80" s="2"/>
      <c r="Q80" s="2"/>
      <c r="R80" s="2"/>
      <c r="S80" s="2"/>
      <c r="T80" s="2"/>
      <c r="U80" s="2"/>
    </row>
    <row r="81" spans="1:21" x14ac:dyDescent="0.2">
      <c r="A81" s="2"/>
      <c r="B81" s="2"/>
      <c r="C81" s="2"/>
      <c r="D81" s="2"/>
      <c r="E81" s="9" t="s">
        <v>3</v>
      </c>
      <c r="F81" s="14"/>
      <c r="G81" s="8"/>
      <c r="H81" s="7">
        <v>2592594</v>
      </c>
      <c r="I81" s="7"/>
      <c r="J81" s="5"/>
      <c r="K81" s="13" t="s">
        <v>2</v>
      </c>
      <c r="L81" s="13"/>
      <c r="M81" s="13"/>
      <c r="N81" s="12"/>
      <c r="P81" s="2"/>
      <c r="Q81" s="2"/>
      <c r="R81" s="2"/>
      <c r="S81" s="2"/>
      <c r="T81" s="2"/>
      <c r="U81" s="2"/>
    </row>
    <row r="82" spans="1:21" x14ac:dyDescent="0.2">
      <c r="A82" s="2"/>
      <c r="B82" s="2"/>
      <c r="C82" s="2"/>
      <c r="D82" s="2"/>
      <c r="E82" s="9" t="s">
        <v>1</v>
      </c>
      <c r="F82" s="11"/>
      <c r="G82" s="8"/>
      <c r="H82" s="7">
        <v>92458</v>
      </c>
      <c r="I82" s="6"/>
      <c r="J82" s="5"/>
      <c r="K82" s="10">
        <v>0.10879999999999999</v>
      </c>
      <c r="L82" s="2"/>
      <c r="M82" s="4"/>
      <c r="N82" s="3"/>
      <c r="O82" s="2"/>
      <c r="P82" s="2"/>
      <c r="Q82" s="2"/>
      <c r="R82" s="2"/>
      <c r="S82" s="2"/>
      <c r="T82" s="2"/>
      <c r="U82" s="2"/>
    </row>
    <row r="83" spans="1:21" x14ac:dyDescent="0.2">
      <c r="A83" s="2"/>
      <c r="B83" s="2"/>
      <c r="C83" s="2"/>
      <c r="D83" s="2"/>
      <c r="E83" s="9" t="s">
        <v>0</v>
      </c>
      <c r="F83" s="2"/>
      <c r="G83" s="8"/>
      <c r="H83" s="7">
        <v>162000</v>
      </c>
      <c r="I83" s="6"/>
      <c r="J83" s="5"/>
      <c r="K83" s="2"/>
      <c r="L83" s="2"/>
      <c r="M83" s="4"/>
      <c r="N83" s="3"/>
      <c r="O83" s="2"/>
      <c r="P83" s="2"/>
      <c r="Q83" s="2"/>
      <c r="R83" s="2"/>
      <c r="S83" s="2"/>
      <c r="T83" s="2"/>
      <c r="U83" s="2"/>
    </row>
  </sheetData>
  <autoFilter ref="A9:Y76" xr:uid="{00000000-0009-0000-0000-000000000000}"/>
  <mergeCells count="7">
    <mergeCell ref="A7:K7"/>
    <mergeCell ref="A6:K6"/>
    <mergeCell ref="A2:H2"/>
    <mergeCell ref="A1:H1"/>
    <mergeCell ref="A5:H5"/>
    <mergeCell ref="A4:H4"/>
    <mergeCell ref="A3:H3"/>
  </mergeCells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 DECRETO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Caicedo Prado</dc:creator>
  <cp:lastModifiedBy>Elizabeth Caicedo Prado</cp:lastModifiedBy>
  <dcterms:created xsi:type="dcterms:W3CDTF">2024-06-17T14:42:17Z</dcterms:created>
  <dcterms:modified xsi:type="dcterms:W3CDTF">2024-06-17T14:44:58Z</dcterms:modified>
</cp:coreProperties>
</file>